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e24269\Desktop\WORK\DaSy ECTA\X_Representativeness Calculator\"/>
    </mc:Choice>
  </mc:AlternateContent>
  <xr:revisionPtr revIDLastSave="0" documentId="13_ncr:1_{48AA3DFD-6BF2-430C-BF55-5DA2B5006DF5}" xr6:coauthVersionLast="47" xr6:coauthVersionMax="47" xr10:uidLastSave="{00000000-0000-0000-0000-000000000000}"/>
  <bookViews>
    <workbookView xWindow="-120" yWindow="-120" windowWidth="29040" windowHeight="15840" xr2:uid="{F27EC330-4BD4-4C02-8338-F975599F6D34}"/>
  </bookViews>
  <sheets>
    <sheet name="Description of Calculator" sheetId="3" r:id="rId1"/>
    <sheet name="Response Rate" sheetId="1" r:id="rId2"/>
    <sheet name="Representativeness" sheetId="2" r:id="rId3"/>
    <sheet name="programmer" sheetId="4"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 l="1"/>
  <c r="H25" i="2"/>
  <c r="G25" i="2"/>
  <c r="F25" i="2"/>
  <c r="E25" i="2"/>
  <c r="D25" i="2"/>
  <c r="C25" i="2"/>
  <c r="I32" i="2"/>
  <c r="H32" i="2"/>
  <c r="G32" i="2"/>
  <c r="F32" i="2"/>
  <c r="E32" i="2"/>
  <c r="D32" i="2"/>
  <c r="C32" i="2"/>
  <c r="B25" i="2"/>
  <c r="D40" i="2" l="1"/>
  <c r="W1" i="2"/>
  <c r="K69" i="2"/>
  <c r="K61" i="2"/>
  <c r="K53" i="2"/>
  <c r="K45" i="2"/>
  <c r="K37" i="2"/>
  <c r="K29" i="2"/>
  <c r="K21" i="2"/>
  <c r="V32" i="2"/>
  <c r="E24" i="2"/>
  <c r="C29" i="2"/>
  <c r="D19" i="1"/>
  <c r="E19" i="1"/>
  <c r="F19" i="1"/>
  <c r="H19" i="1"/>
  <c r="C24" i="2"/>
  <c r="C21" i="2" s="1"/>
  <c r="D24" i="2"/>
  <c r="F24" i="2"/>
  <c r="G24" i="2"/>
  <c r="H24" i="2"/>
  <c r="B23" i="2"/>
  <c r="V70" i="2"/>
  <c r="V62" i="2"/>
  <c r="V54" i="2"/>
  <c r="V46" i="2"/>
  <c r="V38" i="2"/>
  <c r="V30" i="2"/>
  <c r="V22" i="2"/>
  <c r="B12" i="1"/>
  <c r="B13" i="1"/>
  <c r="B14" i="1"/>
  <c r="H14" i="1"/>
  <c r="G14" i="1"/>
  <c r="I14" i="1"/>
  <c r="B18" i="1"/>
  <c r="F14" i="1"/>
  <c r="E14" i="1"/>
  <c r="D14" i="1"/>
  <c r="C14" i="1"/>
  <c r="C40" i="2" l="1"/>
  <c r="B40" i="2" s="1"/>
  <c r="D21" i="2"/>
  <c r="E21" i="2" s="1"/>
  <c r="B24" i="2"/>
  <c r="B32" i="2"/>
  <c r="B39" i="2"/>
  <c r="E56" i="2"/>
  <c r="D56" i="2"/>
  <c r="I19" i="1"/>
  <c r="E72" i="2"/>
  <c r="C19" i="1"/>
  <c r="B17" i="1"/>
  <c r="D24" i="1"/>
  <c r="D29" i="2"/>
  <c r="E29" i="2" s="1"/>
  <c r="G19" i="1"/>
  <c r="D72" i="2"/>
  <c r="E64" i="2"/>
  <c r="D64" i="2"/>
  <c r="C37" i="2" l="1"/>
  <c r="D37" i="2" s="1"/>
  <c r="L37" i="2" s="1"/>
  <c r="C24" i="1"/>
  <c r="B23" i="1"/>
  <c r="F21" i="2"/>
  <c r="G21" i="2" s="1"/>
  <c r="H21" i="2" s="1"/>
  <c r="B31" i="2"/>
  <c r="E34" i="1"/>
  <c r="B22" i="1"/>
  <c r="D34" i="1"/>
  <c r="E44" i="1"/>
  <c r="F29" i="2"/>
  <c r="G29" i="2" s="1"/>
  <c r="H29" i="2" s="1"/>
  <c r="D39" i="1"/>
  <c r="F48" i="2"/>
  <c r="B19" i="1"/>
  <c r="E39" i="1"/>
  <c r="D44" i="1"/>
  <c r="I21" i="2" l="1"/>
  <c r="L21" i="2" s="1"/>
  <c r="B24" i="1"/>
  <c r="B63" i="2"/>
  <c r="I29" i="2"/>
  <c r="L29" i="2" s="1"/>
  <c r="F29" i="1"/>
  <c r="M37" i="2"/>
  <c r="L40" i="2"/>
  <c r="L38" i="2"/>
  <c r="X38" i="2" s="1"/>
  <c r="L39" i="2"/>
  <c r="E48" i="2"/>
  <c r="E29" i="1"/>
  <c r="D29" i="1"/>
  <c r="D48" i="2"/>
  <c r="B55" i="2"/>
  <c r="C48" i="2" l="1"/>
  <c r="G48" i="2"/>
  <c r="L24" i="2"/>
  <c r="L22" i="2"/>
  <c r="X22" i="2" s="1"/>
  <c r="M21" i="2"/>
  <c r="L23" i="2"/>
  <c r="B27" i="1"/>
  <c r="L31" i="2"/>
  <c r="M29" i="2"/>
  <c r="L32" i="2"/>
  <c r="L30" i="2"/>
  <c r="X30" i="2" s="1"/>
  <c r="G29" i="1"/>
  <c r="X39" i="2"/>
  <c r="M38" i="2"/>
  <c r="Y38" i="2" s="1"/>
  <c r="M39" i="2"/>
  <c r="M40" i="2"/>
  <c r="N37" i="2"/>
  <c r="B32" i="1" l="1"/>
  <c r="B37" i="1" s="1"/>
  <c r="B42" i="1" s="1"/>
  <c r="C29" i="1"/>
  <c r="B28" i="1"/>
  <c r="X23" i="2"/>
  <c r="M24" i="2"/>
  <c r="M23" i="2"/>
  <c r="M22" i="2"/>
  <c r="Y22" i="2" s="1"/>
  <c r="N21" i="2"/>
  <c r="B48" i="2"/>
  <c r="C45" i="2"/>
  <c r="B47" i="2"/>
  <c r="M30" i="2"/>
  <c r="Y30" i="2" s="1"/>
  <c r="N29" i="2"/>
  <c r="M32" i="2"/>
  <c r="M31" i="2"/>
  <c r="X31" i="2"/>
  <c r="Y39" i="2"/>
  <c r="N39" i="2"/>
  <c r="O37" i="2"/>
  <c r="N40" i="2"/>
  <c r="N38" i="2"/>
  <c r="Z38" i="2" s="1"/>
  <c r="B29" i="1" l="1"/>
  <c r="Y23" i="2"/>
  <c r="N23" i="2"/>
  <c r="O21" i="2"/>
  <c r="N22" i="2"/>
  <c r="Z22" i="2" s="1"/>
  <c r="N24" i="2"/>
  <c r="B71" i="2"/>
  <c r="D45" i="2"/>
  <c r="E45" i="2" s="1"/>
  <c r="O40" i="2"/>
  <c r="O39" i="2"/>
  <c r="O38" i="2"/>
  <c r="AA38" i="2" s="1"/>
  <c r="P37" i="2"/>
  <c r="Y31" i="2"/>
  <c r="Z39" i="2"/>
  <c r="N31" i="2"/>
  <c r="N30" i="2"/>
  <c r="Z30" i="2" s="1"/>
  <c r="O29" i="2"/>
  <c r="N32" i="2"/>
  <c r="C34" i="1" l="1"/>
  <c r="B33" i="1"/>
  <c r="C56" i="2"/>
  <c r="O22" i="2"/>
  <c r="AA22" i="2" s="1"/>
  <c r="O24" i="2"/>
  <c r="O23" i="2"/>
  <c r="P21" i="2"/>
  <c r="Z23" i="2"/>
  <c r="F45" i="2"/>
  <c r="G45" i="2" s="1"/>
  <c r="L45" i="2" s="1"/>
  <c r="P40" i="2"/>
  <c r="Q37" i="2"/>
  <c r="P38" i="2"/>
  <c r="AB38" i="2" s="1"/>
  <c r="P39" i="2"/>
  <c r="AA39" i="2"/>
  <c r="Z31" i="2"/>
  <c r="O30" i="2"/>
  <c r="AA30" i="2" s="1"/>
  <c r="P29" i="2"/>
  <c r="O32" i="2"/>
  <c r="O31" i="2"/>
  <c r="B34" i="1" l="1"/>
  <c r="B56" i="2"/>
  <c r="C53" i="2"/>
  <c r="P23" i="2"/>
  <c r="Q21" i="2"/>
  <c r="P24" i="2"/>
  <c r="P22" i="2"/>
  <c r="AB22" i="2" s="1"/>
  <c r="AA23" i="2"/>
  <c r="L46" i="2"/>
  <c r="X46" i="2" s="1"/>
  <c r="L48" i="2"/>
  <c r="L47" i="2"/>
  <c r="M45" i="2"/>
  <c r="AB39" i="2"/>
  <c r="R37" i="2"/>
  <c r="Q39" i="2"/>
  <c r="Q38" i="2"/>
  <c r="AC38" i="2" s="1"/>
  <c r="Q40" i="2"/>
  <c r="AA31" i="2"/>
  <c r="P31" i="2"/>
  <c r="Q29" i="2"/>
  <c r="P32" i="2"/>
  <c r="P30" i="2"/>
  <c r="AB30" i="2" s="1"/>
  <c r="C64" i="2" l="1"/>
  <c r="C39" i="1"/>
  <c r="B38" i="1"/>
  <c r="D53" i="2"/>
  <c r="E53" i="2" s="1"/>
  <c r="V41" i="2"/>
  <c r="A42" i="2"/>
  <c r="AB23" i="2"/>
  <c r="Q22" i="2"/>
  <c r="AC22" i="2" s="1"/>
  <c r="Q24" i="2"/>
  <c r="Q23" i="2"/>
  <c r="R21" i="2"/>
  <c r="M46" i="2"/>
  <c r="Y46" i="2" s="1"/>
  <c r="N45" i="2"/>
  <c r="M47" i="2"/>
  <c r="M48" i="2"/>
  <c r="R40" i="2"/>
  <c r="R38" i="2"/>
  <c r="AD38" i="2" s="1"/>
  <c r="R39" i="2"/>
  <c r="X47" i="2"/>
  <c r="Q31" i="2"/>
  <c r="Q30" i="2"/>
  <c r="AC30" i="2" s="1"/>
  <c r="R29" i="2"/>
  <c r="Q32" i="2"/>
  <c r="AB31" i="2"/>
  <c r="AC39" i="2"/>
  <c r="A34" i="2" l="1"/>
  <c r="L53" i="2"/>
  <c r="L55" i="2" s="1"/>
  <c r="C72" i="2"/>
  <c r="B43" i="1"/>
  <c r="B44" i="1" s="1"/>
  <c r="C44" i="1"/>
  <c r="B64" i="2"/>
  <c r="C61" i="2"/>
  <c r="B39" i="1"/>
  <c r="V33" i="2"/>
  <c r="A26" i="2"/>
  <c r="V25" i="2"/>
  <c r="AC23" i="2"/>
  <c r="R22" i="2"/>
  <c r="AD22" i="2" s="1"/>
  <c r="R24" i="2"/>
  <c r="R23" i="2"/>
  <c r="K40" i="2"/>
  <c r="Y47" i="2"/>
  <c r="R32" i="2"/>
  <c r="R31" i="2"/>
  <c r="R30" i="2"/>
  <c r="AD30" i="2" s="1"/>
  <c r="N47" i="2"/>
  <c r="N48" i="2"/>
  <c r="N46" i="2"/>
  <c r="Z46" i="2" s="1"/>
  <c r="O45" i="2"/>
  <c r="AC31" i="2"/>
  <c r="AD39" i="2"/>
  <c r="K39" i="2"/>
  <c r="L56" i="2" l="1"/>
  <c r="X55" i="2" s="1"/>
  <c r="C1" i="1"/>
  <c r="M53" i="2"/>
  <c r="M55" i="2" s="1"/>
  <c r="L54" i="2"/>
  <c r="X54" i="2" s="1"/>
  <c r="D61" i="2"/>
  <c r="E61" i="2" s="1"/>
  <c r="B72" i="2"/>
  <c r="C69" i="2"/>
  <c r="M56" i="2"/>
  <c r="R42" i="2"/>
  <c r="K23" i="2"/>
  <c r="R25" i="2" s="1"/>
  <c r="AD23" i="2"/>
  <c r="K24" i="2"/>
  <c r="AD31" i="2"/>
  <c r="K31" i="2"/>
  <c r="R33" i="2" s="1"/>
  <c r="K32" i="2"/>
  <c r="R34" i="2" s="1"/>
  <c r="L42" i="2"/>
  <c r="M42" i="2"/>
  <c r="N42" i="2"/>
  <c r="O42" i="2"/>
  <c r="P42" i="2"/>
  <c r="Q42" i="2"/>
  <c r="W39" i="2"/>
  <c r="AC40" i="2" s="1"/>
  <c r="L41" i="2"/>
  <c r="M41" i="2"/>
  <c r="N41" i="2"/>
  <c r="O41" i="2"/>
  <c r="P41" i="2"/>
  <c r="Q41" i="2"/>
  <c r="O48" i="2"/>
  <c r="O47" i="2"/>
  <c r="O46" i="2"/>
  <c r="AA46" i="2" s="1"/>
  <c r="P45" i="2"/>
  <c r="R41" i="2"/>
  <c r="Z47" i="2"/>
  <c r="M54" i="2" l="1"/>
  <c r="Y54" i="2" s="1"/>
  <c r="N53" i="2"/>
  <c r="O53" i="2" s="1"/>
  <c r="L61" i="2"/>
  <c r="D69" i="2"/>
  <c r="Y55" i="2"/>
  <c r="AD42" i="2"/>
  <c r="AD43" i="2" s="1"/>
  <c r="Z41" i="2"/>
  <c r="Y42" i="2"/>
  <c r="AB42" i="2"/>
  <c r="AB43" i="2" s="1"/>
  <c r="X42" i="2"/>
  <c r="Z42" i="2"/>
  <c r="Z43" i="2" s="1"/>
  <c r="AC42" i="2"/>
  <c r="AC43" i="2" s="1"/>
  <c r="AA42" i="2"/>
  <c r="AA43" i="2" s="1"/>
  <c r="AD34" i="2"/>
  <c r="AD35" i="2" s="1"/>
  <c r="P26" i="2"/>
  <c r="L26" i="2"/>
  <c r="M26" i="2"/>
  <c r="Q26" i="2"/>
  <c r="N26" i="2"/>
  <c r="O26" i="2"/>
  <c r="R26" i="2"/>
  <c r="Q25" i="2"/>
  <c r="N25" i="2"/>
  <c r="O25" i="2"/>
  <c r="P25" i="2"/>
  <c r="M25" i="2"/>
  <c r="L25" i="2"/>
  <c r="W23" i="2"/>
  <c r="AD25" i="2" s="1"/>
  <c r="AA40" i="2"/>
  <c r="AD40" i="2"/>
  <c r="AC41" i="2"/>
  <c r="AD41" i="2"/>
  <c r="Y40" i="2"/>
  <c r="X40" i="2"/>
  <c r="AB40" i="2"/>
  <c r="X41" i="2"/>
  <c r="Z40" i="2"/>
  <c r="AB41" i="2"/>
  <c r="AA41" i="2"/>
  <c r="AA47" i="2"/>
  <c r="Y41" i="2"/>
  <c r="L34" i="2"/>
  <c r="M34" i="2"/>
  <c r="N34" i="2"/>
  <c r="O34" i="2"/>
  <c r="P34" i="2"/>
  <c r="Q34" i="2"/>
  <c r="W31" i="2"/>
  <c r="AC33" i="2" s="1"/>
  <c r="L33" i="2"/>
  <c r="M33" i="2"/>
  <c r="N33" i="2"/>
  <c r="O33" i="2"/>
  <c r="P33" i="2"/>
  <c r="Q33" i="2"/>
  <c r="P48" i="2"/>
  <c r="P46" i="2"/>
  <c r="AB46" i="2" s="1"/>
  <c r="Q45" i="2"/>
  <c r="P47" i="2"/>
  <c r="N56" i="2" l="1"/>
  <c r="N54" i="2"/>
  <c r="Z54" i="2" s="1"/>
  <c r="N55" i="2"/>
  <c r="L62" i="2"/>
  <c r="X62" i="2" s="1"/>
  <c r="L64" i="2"/>
  <c r="L63" i="2"/>
  <c r="X63" i="2" s="1"/>
  <c r="M61" i="2"/>
  <c r="E69" i="2"/>
  <c r="L69" i="2" s="1"/>
  <c r="P53" i="2"/>
  <c r="O55" i="2"/>
  <c r="O56" i="2"/>
  <c r="O54" i="2"/>
  <c r="AA54" i="2" s="1"/>
  <c r="X26" i="2"/>
  <c r="X27" i="2" s="1"/>
  <c r="AB24" i="2"/>
  <c r="AD26" i="2"/>
  <c r="AD27" i="2" s="1"/>
  <c r="Y26" i="2"/>
  <c r="Y27" i="2" s="1"/>
  <c r="AA26" i="2"/>
  <c r="AA27" i="2" s="1"/>
  <c r="Z26" i="2"/>
  <c r="Z27" i="2" s="1"/>
  <c r="AB26" i="2"/>
  <c r="AB27" i="2" s="1"/>
  <c r="AC26" i="2"/>
  <c r="AC27" i="2" s="1"/>
  <c r="AB34" i="2"/>
  <c r="X34" i="2"/>
  <c r="AC34" i="2"/>
  <c r="Y34" i="2"/>
  <c r="AA34" i="2"/>
  <c r="Z34" i="2"/>
  <c r="V43" i="2"/>
  <c r="B41" i="2" s="1"/>
  <c r="X43" i="2"/>
  <c r="Y43" i="2"/>
  <c r="AD32" i="2"/>
  <c r="AA33" i="2"/>
  <c r="AD33" i="2"/>
  <c r="Z32" i="2"/>
  <c r="AA24" i="2"/>
  <c r="X25" i="2"/>
  <c r="AD24" i="2"/>
  <c r="Y25" i="2"/>
  <c r="AA25" i="2"/>
  <c r="Z24" i="2"/>
  <c r="AC25" i="2"/>
  <c r="Y32" i="2"/>
  <c r="Z33" i="2"/>
  <c r="AC24" i="2"/>
  <c r="AB25" i="2"/>
  <c r="Y24" i="2"/>
  <c r="AC32" i="2"/>
  <c r="Z25" i="2"/>
  <c r="X24" i="2"/>
  <c r="AB32" i="2"/>
  <c r="X32" i="2"/>
  <c r="AA32" i="2"/>
  <c r="T38" i="2"/>
  <c r="T40" i="2"/>
  <c r="X33" i="2"/>
  <c r="AB33" i="2"/>
  <c r="AB47" i="2"/>
  <c r="Q47" i="2"/>
  <c r="R45" i="2"/>
  <c r="Q46" i="2"/>
  <c r="AC46" i="2" s="1"/>
  <c r="Q48" i="2"/>
  <c r="Y33" i="2"/>
  <c r="Z55" i="2" l="1"/>
  <c r="L70" i="2"/>
  <c r="X70" i="2" s="1"/>
  <c r="L72" i="2"/>
  <c r="M69" i="2"/>
  <c r="N69" i="2" s="1"/>
  <c r="L71" i="2"/>
  <c r="M64" i="2"/>
  <c r="M62" i="2"/>
  <c r="Y62" i="2" s="1"/>
  <c r="M63" i="2"/>
  <c r="N61" i="2"/>
  <c r="AA55" i="2"/>
  <c r="Q53" i="2"/>
  <c r="P55" i="2"/>
  <c r="P56" i="2"/>
  <c r="P54" i="2"/>
  <c r="AB54" i="2" s="1"/>
  <c r="A43" i="2"/>
  <c r="D41" i="2"/>
  <c r="C41" i="2"/>
  <c r="V49" i="2"/>
  <c r="A50" i="2"/>
  <c r="V27" i="2"/>
  <c r="Y35" i="2"/>
  <c r="AB35" i="2"/>
  <c r="X35" i="2"/>
  <c r="AA35" i="2"/>
  <c r="Z35" i="2"/>
  <c r="AC35" i="2"/>
  <c r="T24" i="2"/>
  <c r="T22" i="2"/>
  <c r="V35" i="2"/>
  <c r="B33" i="2" s="1"/>
  <c r="T32" i="2"/>
  <c r="T30" i="2"/>
  <c r="R48" i="2"/>
  <c r="K48" i="2" s="1"/>
  <c r="R46" i="2"/>
  <c r="AD46" i="2" s="1"/>
  <c r="R47" i="2"/>
  <c r="AC47" i="2"/>
  <c r="M72" i="2" l="1"/>
  <c r="X71" i="2"/>
  <c r="M70" i="2"/>
  <c r="Y70" i="2" s="1"/>
  <c r="M71" i="2"/>
  <c r="N64" i="2"/>
  <c r="O61" i="2"/>
  <c r="N62" i="2"/>
  <c r="Z62" i="2" s="1"/>
  <c r="N63" i="2"/>
  <c r="Y63" i="2"/>
  <c r="N70" i="2"/>
  <c r="Z70" i="2" s="1"/>
  <c r="N72" i="2"/>
  <c r="N71" i="2"/>
  <c r="O69" i="2"/>
  <c r="AB55" i="2"/>
  <c r="Q55" i="2"/>
  <c r="R53" i="2"/>
  <c r="V57" i="2" s="1"/>
  <c r="Q54" i="2"/>
  <c r="AC54" i="2" s="1"/>
  <c r="Q56" i="2"/>
  <c r="F33" i="2"/>
  <c r="D33" i="2"/>
  <c r="G33" i="2"/>
  <c r="E33" i="2"/>
  <c r="H33" i="2"/>
  <c r="I33" i="2"/>
  <c r="A35" i="2"/>
  <c r="C33" i="2"/>
  <c r="AD47" i="2"/>
  <c r="K47" i="2"/>
  <c r="L50" i="2"/>
  <c r="M50" i="2"/>
  <c r="N50" i="2"/>
  <c r="O50" i="2"/>
  <c r="P50" i="2"/>
  <c r="R50" i="2"/>
  <c r="Q50" i="2"/>
  <c r="Y71" i="2" l="1"/>
  <c r="Z63" i="2"/>
  <c r="O62" i="2"/>
  <c r="AA62" i="2" s="1"/>
  <c r="P61" i="2"/>
  <c r="O63" i="2"/>
  <c r="O64" i="2"/>
  <c r="Z71" i="2"/>
  <c r="O72" i="2"/>
  <c r="O70" i="2"/>
  <c r="AA70" i="2" s="1"/>
  <c r="O71" i="2"/>
  <c r="P69" i="2"/>
  <c r="AC55" i="2"/>
  <c r="R55" i="2"/>
  <c r="R54" i="2"/>
  <c r="AD54" i="2" s="1"/>
  <c r="R56" i="2"/>
  <c r="K56" i="2" s="1"/>
  <c r="A58" i="2"/>
  <c r="A27" i="2"/>
  <c r="W47" i="2"/>
  <c r="AD48" i="2" s="1"/>
  <c r="L49" i="2"/>
  <c r="X50" i="2" s="1"/>
  <c r="M49" i="2"/>
  <c r="Y50" i="2" s="1"/>
  <c r="N49" i="2"/>
  <c r="Z50" i="2" s="1"/>
  <c r="O49" i="2"/>
  <c r="AA50" i="2" s="1"/>
  <c r="P49" i="2"/>
  <c r="AB50" i="2" s="1"/>
  <c r="Q49" i="2"/>
  <c r="AC50" i="2" s="1"/>
  <c r="R49" i="2"/>
  <c r="AD50" i="2" s="1"/>
  <c r="AA71" i="2" l="1"/>
  <c r="AA63" i="2"/>
  <c r="P64" i="2"/>
  <c r="P62" i="2"/>
  <c r="AB62" i="2" s="1"/>
  <c r="P63" i="2"/>
  <c r="Q61" i="2"/>
  <c r="P71" i="2"/>
  <c r="P72" i="2"/>
  <c r="Q69" i="2"/>
  <c r="P70" i="2"/>
  <c r="AB70" i="2" s="1"/>
  <c r="L58" i="2"/>
  <c r="N58" i="2"/>
  <c r="O58" i="2"/>
  <c r="M58" i="2"/>
  <c r="P58" i="2"/>
  <c r="Q58" i="2"/>
  <c r="R58" i="2"/>
  <c r="K55" i="2"/>
  <c r="R57" i="2" s="1"/>
  <c r="AD55" i="2"/>
  <c r="Z48" i="2"/>
  <c r="Y48" i="2"/>
  <c r="AD49" i="2"/>
  <c r="AB48" i="2"/>
  <c r="X48" i="2"/>
  <c r="AA48" i="2"/>
  <c r="AD51" i="2"/>
  <c r="AC51" i="2"/>
  <c r="AB49" i="2"/>
  <c r="AC49" i="2"/>
  <c r="AC48" i="2"/>
  <c r="X49" i="2"/>
  <c r="Y49" i="2"/>
  <c r="Z49" i="2"/>
  <c r="AA49" i="2"/>
  <c r="Q62" i="2" l="1"/>
  <c r="AC62" i="2" s="1"/>
  <c r="Q64" i="2"/>
  <c r="Q63" i="2"/>
  <c r="R61" i="2"/>
  <c r="AB63" i="2"/>
  <c r="Q72" i="2"/>
  <c r="Q71" i="2"/>
  <c r="R69" i="2"/>
  <c r="Q70" i="2"/>
  <c r="AC70" i="2" s="1"/>
  <c r="AB71" i="2"/>
  <c r="Q57" i="2"/>
  <c r="AC58" i="2" s="1"/>
  <c r="AC59" i="2" s="1"/>
  <c r="N57" i="2"/>
  <c r="Z58" i="2" s="1"/>
  <c r="Z59" i="2" s="1"/>
  <c r="L57" i="2"/>
  <c r="X58" i="2" s="1"/>
  <c r="X59" i="2" s="1"/>
  <c r="M57" i="2"/>
  <c r="Y58" i="2" s="1"/>
  <c r="Y59" i="2" s="1"/>
  <c r="O57" i="2"/>
  <c r="AA58" i="2" s="1"/>
  <c r="AA59" i="2" s="1"/>
  <c r="W55" i="2"/>
  <c r="Y56" i="2" s="1"/>
  <c r="P57" i="2"/>
  <c r="AB58" i="2" s="1"/>
  <c r="AB59" i="2" s="1"/>
  <c r="AD58" i="2"/>
  <c r="AD59" i="2" s="1"/>
  <c r="Z51" i="2"/>
  <c r="X51" i="2"/>
  <c r="Y51" i="2"/>
  <c r="AA51" i="2"/>
  <c r="AB51" i="2"/>
  <c r="T48" i="2"/>
  <c r="T46" i="2"/>
  <c r="V51" i="2"/>
  <c r="B49" i="2" s="1"/>
  <c r="R63" i="2" l="1"/>
  <c r="R62" i="2"/>
  <c r="AD62" i="2" s="1"/>
  <c r="V65" i="2"/>
  <c r="R64" i="2"/>
  <c r="A66" i="2"/>
  <c r="AC63" i="2"/>
  <c r="Z56" i="2"/>
  <c r="R72" i="2"/>
  <c r="R71" i="2"/>
  <c r="R70" i="2"/>
  <c r="AD70" i="2" s="1"/>
  <c r="AC71" i="2"/>
  <c r="X56" i="2"/>
  <c r="V73" i="2"/>
  <c r="A74" i="2"/>
  <c r="Z57" i="2"/>
  <c r="Y57" i="2"/>
  <c r="AC57" i="2"/>
  <c r="X57" i="2"/>
  <c r="AA57" i="2"/>
  <c r="AB57" i="2"/>
  <c r="AC56" i="2"/>
  <c r="AB56" i="2"/>
  <c r="AD57" i="2"/>
  <c r="AA56" i="2"/>
  <c r="AD56" i="2"/>
  <c r="A51" i="2"/>
  <c r="E49" i="2"/>
  <c r="D49" i="2"/>
  <c r="F49" i="2"/>
  <c r="C49" i="2"/>
  <c r="G49" i="2"/>
  <c r="K64" i="2" l="1"/>
  <c r="R66" i="2" s="1"/>
  <c r="AD71" i="2"/>
  <c r="K63" i="2"/>
  <c r="AD63" i="2"/>
  <c r="T56" i="2"/>
  <c r="V59" i="2"/>
  <c r="B57" i="2" s="1"/>
  <c r="T54" i="2"/>
  <c r="K72" i="2"/>
  <c r="R74" i="2" s="1"/>
  <c r="K71" i="2"/>
  <c r="P66" i="2" l="1"/>
  <c r="N66" i="2"/>
  <c r="O66" i="2"/>
  <c r="M66" i="2"/>
  <c r="L66" i="2"/>
  <c r="Q66" i="2"/>
  <c r="P65" i="2"/>
  <c r="L65" i="2"/>
  <c r="Q65" i="2"/>
  <c r="N65" i="2"/>
  <c r="W63" i="2"/>
  <c r="Y65" i="2" s="1"/>
  <c r="R65" i="2"/>
  <c r="AD66" i="2" s="1"/>
  <c r="AD67" i="2" s="1"/>
  <c r="M65" i="2"/>
  <c r="Y66" i="2" s="1"/>
  <c r="Y67" i="2" s="1"/>
  <c r="O65" i="2"/>
  <c r="AA66" i="2" s="1"/>
  <c r="AA67" i="2" s="1"/>
  <c r="A59" i="2"/>
  <c r="D57" i="2"/>
  <c r="E57" i="2"/>
  <c r="C57" i="2"/>
  <c r="R73" i="2"/>
  <c r="AD74" i="2" s="1"/>
  <c r="AD75" i="2" s="1"/>
  <c r="O73" i="2"/>
  <c r="P73" i="2"/>
  <c r="W71" i="2"/>
  <c r="Y72" i="2" s="1"/>
  <c r="L73" i="2"/>
  <c r="M73" i="2"/>
  <c r="N73" i="2"/>
  <c r="Q73" i="2"/>
  <c r="L74" i="2"/>
  <c r="M74" i="2"/>
  <c r="N74" i="2"/>
  <c r="O74" i="2"/>
  <c r="P74" i="2"/>
  <c r="Q74" i="2"/>
  <c r="X65" i="2" l="1"/>
  <c r="AD65" i="2"/>
  <c r="AD64" i="2"/>
  <c r="X64" i="2"/>
  <c r="AA64" i="2"/>
  <c r="Z64" i="2"/>
  <c r="AB65" i="2"/>
  <c r="AC64" i="2"/>
  <c r="AB64" i="2"/>
  <c r="Y64" i="2"/>
  <c r="Z65" i="2"/>
  <c r="AC65" i="2"/>
  <c r="AA65" i="2"/>
  <c r="Z66" i="2"/>
  <c r="Z67" i="2" s="1"/>
  <c r="AC66" i="2"/>
  <c r="AC67" i="2" s="1"/>
  <c r="X66" i="2"/>
  <c r="X67" i="2" s="1"/>
  <c r="AB66" i="2"/>
  <c r="AB67" i="2" s="1"/>
  <c r="AA73" i="2"/>
  <c r="AC74" i="2"/>
  <c r="AC75" i="2" s="1"/>
  <c r="AC73" i="2"/>
  <c r="AA72" i="2"/>
  <c r="AD72" i="2"/>
  <c r="Z72" i="2"/>
  <c r="Z74" i="2"/>
  <c r="Z75" i="2" s="1"/>
  <c r="X73" i="2"/>
  <c r="Z73" i="2"/>
  <c r="Y74" i="2"/>
  <c r="Y75" i="2" s="1"/>
  <c r="AB73" i="2"/>
  <c r="AC72" i="2"/>
  <c r="X72" i="2"/>
  <c r="Y73" i="2"/>
  <c r="X74" i="2"/>
  <c r="X75" i="2" s="1"/>
  <c r="AB74" i="2"/>
  <c r="AB75" i="2" s="1"/>
  <c r="AA74" i="2"/>
  <c r="AA75" i="2" s="1"/>
  <c r="AB72" i="2"/>
  <c r="AD73" i="2"/>
  <c r="V75" i="2" l="1"/>
  <c r="B73" i="2" s="1"/>
  <c r="A75" i="2" s="1"/>
  <c r="V67" i="2"/>
  <c r="B65" i="2" s="1"/>
  <c r="T62" i="2"/>
  <c r="T64" i="2"/>
  <c r="T70" i="2"/>
  <c r="T72" i="2"/>
  <c r="T18" i="2" l="1"/>
  <c r="D73" i="2"/>
  <c r="C73" i="2"/>
  <c r="E73" i="2"/>
  <c r="A67" i="2"/>
  <c r="C65" i="2"/>
  <c r="D65" i="2"/>
  <c r="E65" i="2"/>
</calcChain>
</file>

<file path=xl/sharedStrings.xml><?xml version="1.0" encoding="utf-8"?>
<sst xmlns="http://schemas.openxmlformats.org/spreadsheetml/2006/main" count="264" uniqueCount="104">
  <si>
    <t>Instructions</t>
  </si>
  <si>
    <t>African American or Black</t>
  </si>
  <si>
    <t>American Indian or Alaska Native</t>
  </si>
  <si>
    <t>Asian</t>
  </si>
  <si>
    <t>Native Hawaiian or Pacific Islander</t>
  </si>
  <si>
    <t>White</t>
  </si>
  <si>
    <t>Total</t>
  </si>
  <si>
    <t># families sent survey</t>
  </si>
  <si>
    <t># families responded to survey</t>
  </si>
  <si>
    <t>Response Rate</t>
  </si>
  <si>
    <t>More than one race</t>
  </si>
  <si>
    <t>HISPANIC ORIGIN</t>
  </si>
  <si>
    <t>Hispanic</t>
  </si>
  <si>
    <t>Not Hispanic</t>
  </si>
  <si>
    <t>DISABILITY CATEGORY</t>
  </si>
  <si>
    <t>Disability 
Category A</t>
  </si>
  <si>
    <t>Disability 
Category B</t>
  </si>
  <si>
    <t>Disability 
Category C</t>
  </si>
  <si>
    <t>Disability 
Category D</t>
  </si>
  <si>
    <t>Disability 
Category E</t>
  </si>
  <si>
    <t>RESPONDENT LANGUAGE</t>
  </si>
  <si>
    <t>English</t>
  </si>
  <si>
    <t>Spanish</t>
  </si>
  <si>
    <t>101-200%</t>
  </si>
  <si>
    <t>POVERTY LEVEL</t>
  </si>
  <si>
    <t>TIME IN EARLY INTERVENTION</t>
  </si>
  <si>
    <t>end of tab</t>
  </si>
  <si>
    <t>6-12 months</t>
  </si>
  <si>
    <t>13-24 months</t>
  </si>
  <si>
    <t>25-35 months</t>
  </si>
  <si>
    <t xml:space="preserve"># families in target population </t>
  </si>
  <si>
    <t>Are your data representative?</t>
  </si>
  <si>
    <t>Calculations</t>
  </si>
  <si>
    <t>ChiSq Good Fit</t>
  </si>
  <si>
    <t xml:space="preserve">The overall representativeness for the subgroup variable is in the Total column (column B) in the 'Are your data representative?' row of each table. </t>
  </si>
  <si>
    <t>Representativeness Calculations</t>
  </si>
  <si>
    <t xml:space="preserve">Note: The target population used for comparison could be 618 child count data, program data, or some other population. </t>
  </si>
  <si>
    <t>Note: If you completed the 'Response Rate' tab, the number of families who responded to the family survey will automatically populate. If not, you will need to enter them manually.</t>
  </si>
  <si>
    <t>If there is a statistically significant difference between the target and actual percentages, the 'Are your data representative' row will populate with 'No'.</t>
  </si>
  <si>
    <t>If there isn't a difference between the target and actual percentages, the 'Are your data representative' row will populate with 'Yes'.</t>
  </si>
  <si>
    <t>Description of Calculator</t>
  </si>
  <si>
    <t>Question 1: What is the response rate and representativeness calculator?</t>
  </si>
  <si>
    <t>Question 2: How could you use the response rate and representativeness calculator?</t>
  </si>
  <si>
    <t>Question 3: How do you know if your data are representative?</t>
  </si>
  <si>
    <t xml:space="preserve">Column Total: </t>
  </si>
  <si>
    <t xml:space="preserve">Expected population: </t>
  </si>
  <si>
    <t xml:space="preserve">Expected survey: </t>
  </si>
  <si>
    <t xml:space="preserve">Z: </t>
  </si>
  <si>
    <t xml:space="preserve">p-value: </t>
  </si>
  <si>
    <t>TOTAL</t>
  </si>
  <si>
    <t>These columns read the tables to the left and pull only columns with data (i.e. if both the # families and # surveys =0 or are blank, then no data).
Rows for percent of total are included below the values. Across each row of percents, should = 100%.  These %s are used in the z calcs to the right.</t>
  </si>
  <si>
    <t>Version - January 2023</t>
  </si>
  <si>
    <t>Test proportion</t>
  </si>
  <si>
    <t>Sample proportion</t>
  </si>
  <si>
    <t>EXAMPLE: RACE / ETHNICITY</t>
  </si>
  <si>
    <t>RACE / ETHNICITY</t>
  </si>
  <si>
    <t xml:space="preserve">   </t>
  </si>
  <si>
    <t>In the row above each table, for programming purposes, a cell will contain an index number if that column contains data. You may ignore this row.</t>
  </si>
  <si>
    <t>Index row</t>
  </si>
  <si>
    <r>
      <rPr>
        <b/>
        <sz val="11"/>
        <color theme="1"/>
        <rFont val="Calibri"/>
        <family val="2"/>
        <scheme val="minor"/>
      </rPr>
      <t xml:space="preserve">Step 2: </t>
    </r>
    <r>
      <rPr>
        <sz val="11"/>
        <color theme="1"/>
        <rFont val="Calibri"/>
        <family val="2"/>
        <scheme val="minor"/>
      </rPr>
      <t xml:space="preserve">For each subgroup variable, enter the number of families who responded to the family survey in the '# families responded to survey' row, columns C through H. </t>
    </r>
  </si>
  <si>
    <r>
      <rPr>
        <b/>
        <sz val="11"/>
        <color theme="1"/>
        <rFont val="Calibri"/>
        <family val="2"/>
        <scheme val="minor"/>
      </rPr>
      <t>Step 1:</t>
    </r>
    <r>
      <rPr>
        <sz val="11"/>
        <color theme="1"/>
        <rFont val="Calibri"/>
        <family val="2"/>
        <scheme val="minor"/>
      </rPr>
      <t xml:space="preserve"> For each subgroup variable (e.g., race, disability category), enter the number of families in the '# families in target population' row, columns C through H.</t>
    </r>
  </si>
  <si>
    <t>Note: Information in columns K:AD is used to calculate the representativeness of each category in each table (via z statistic and p-value), and representativeness of each table overall (via chi-sq test). 
Columns K:AD are displayed for your information / verification, but the essential values you need should be contained in the tables in columns A:I.</t>
  </si>
  <si>
    <t>Column T: 
Top (orange) = number of cells with expected value &lt;5.
Bottom (green) = cell addresses corresponding to those cells.
Used in [A17] and after each applicable table.</t>
  </si>
  <si>
    <r>
      <rPr>
        <b/>
        <sz val="11"/>
        <color theme="1"/>
        <rFont val="Calibri"/>
        <family val="2"/>
        <scheme val="minor"/>
      </rPr>
      <t>Step 2:</t>
    </r>
    <r>
      <rPr>
        <sz val="11"/>
        <color theme="1"/>
        <rFont val="Calibri"/>
        <family val="2"/>
        <scheme val="minor"/>
      </rPr>
      <t xml:space="preserve"> For each subgroup variable, enter the number of families who responded to the family survey in the '# families responded to survey' row, columns C through I.</t>
    </r>
  </si>
  <si>
    <t>Answer to Question 1:
Examining the quality of family outcomes data is an important step in data analysis and subsequent interpretation. High quality family outcomes data are essential for planning program improvement activities. The ECTA Outcomes Team has developed this calculator to allow states and others to easily compute response rates for their family survey data and determine if the surveys they received are representative of the target population.</t>
  </si>
  <si>
    <t xml:space="preserve">Answer to Question 2: Use the response rate and representativeness calculator to ...
1)   Calcuate overall and subgroup response rates for your family survey data.
2)   Compare the percentage of surveys received from different subgroups of families to the target population.
</t>
  </si>
  <si>
    <t>There are six tables, one for each subgroup after the initial Example table. The Example table is in rows 11 through 14. The first subgroup table starts in row 16.</t>
  </si>
  <si>
    <t>Note: 'Hispanic' is included as a category in the Race/Ethnicity table AND in the Hispanic Origin table to provide flexibility in reporting. Please omit (leave blank) tables or cells that do not apply to your state.</t>
  </si>
  <si>
    <r>
      <rPr>
        <b/>
        <sz val="11"/>
        <color theme="1"/>
        <rFont val="Calibri"/>
        <family val="2"/>
        <scheme val="minor"/>
      </rPr>
      <t xml:space="preserve">Step 3: </t>
    </r>
    <r>
      <rPr>
        <sz val="11"/>
        <color theme="1"/>
        <rFont val="Calibri"/>
        <family val="2"/>
        <scheme val="minor"/>
      </rPr>
      <t>For each subgroup variable, the response rate will calculate in the last row, the Response Rate row. Column B is the overall response rate, columns C through I are response rates for each category.</t>
    </r>
  </si>
  <si>
    <t>Data Representativeness</t>
  </si>
  <si>
    <t>Response Rates</t>
  </si>
  <si>
    <t>Question 4: Can this calculator be used for analyses at the local level?</t>
  </si>
  <si>
    <t xml:space="preserve">Answer to Question 4: 
No, this calculator is not designed for analyses below the state level due to likely challenges with small n sizes.
</t>
  </si>
  <si>
    <t xml:space="preserve">Confidence Interval: </t>
  </si>
  <si>
    <t>Comparison value (100% - x):</t>
  </si>
  <si>
    <t>Race / Ethnicity OVERALL</t>
  </si>
  <si>
    <t>Hispanic Origin OVERALL</t>
  </si>
  <si>
    <t>Disability Category OVERALL</t>
  </si>
  <si>
    <t>Respondent Language OVERALL</t>
  </si>
  <si>
    <t>Poverty Level OVERALL</t>
  </si>
  <si>
    <t>Time in Early Intervention OVERALL</t>
  </si>
  <si>
    <t>Not English or Spanish</t>
  </si>
  <si>
    <r>
      <t>Each column first totals the values in the tables L:R.  Then the Expected population and Expected survey are built off the % [test and sample proportions] from the table in [L:R] to re-distribute expectations. 
Z-scores are then calculated using this formula: 
=IFERROR((</t>
    </r>
    <r>
      <rPr>
        <b/>
        <sz val="9"/>
        <color rgb="FFFF0000"/>
        <rFont val="Calibri"/>
        <family val="2"/>
        <scheme val="minor"/>
      </rPr>
      <t>SAMPLE PROPORTION</t>
    </r>
    <r>
      <rPr>
        <sz val="9"/>
        <color rgb="FF9900FF"/>
        <rFont val="Calibri"/>
        <family val="2"/>
        <scheme val="minor"/>
      </rPr>
      <t xml:space="preserve"> - </t>
    </r>
    <r>
      <rPr>
        <b/>
        <sz val="9"/>
        <color theme="5"/>
        <rFont val="Calibri"/>
        <family val="2"/>
        <scheme val="minor"/>
      </rPr>
      <t>TEST PROPORTION</t>
    </r>
    <r>
      <rPr>
        <sz val="9"/>
        <color rgb="FF9900FF"/>
        <rFont val="Calibri"/>
        <family val="2"/>
        <scheme val="minor"/>
      </rPr>
      <t>)/SQRT(</t>
    </r>
    <r>
      <rPr>
        <b/>
        <sz val="9"/>
        <color theme="5"/>
        <rFont val="Calibri"/>
        <family val="2"/>
        <scheme val="minor"/>
      </rPr>
      <t>TEST PROPORTION</t>
    </r>
    <r>
      <rPr>
        <sz val="9"/>
        <color rgb="FF9900FF"/>
        <rFont val="Calibri"/>
        <family val="2"/>
        <scheme val="minor"/>
      </rPr>
      <t>*(1-</t>
    </r>
    <r>
      <rPr>
        <b/>
        <sz val="9"/>
        <color theme="5"/>
        <rFont val="Calibri"/>
        <family val="2"/>
        <scheme val="minor"/>
      </rPr>
      <t>TEST PROPORTION</t>
    </r>
    <r>
      <rPr>
        <sz val="9"/>
        <color rgb="FF9900FF"/>
        <rFont val="Calibri"/>
        <family val="2"/>
        <scheme val="minor"/>
      </rPr>
      <t>)/</t>
    </r>
    <r>
      <rPr>
        <b/>
        <sz val="9"/>
        <color rgb="FF00B050"/>
        <rFont val="Calibri"/>
        <family val="2"/>
        <scheme val="minor"/>
      </rPr>
      <t>SAMPLE SIZE</t>
    </r>
    <r>
      <rPr>
        <sz val="9"/>
        <color rgb="FF9900FF"/>
        <rFont val="Calibri"/>
        <family val="2"/>
        <scheme val="minor"/>
      </rPr>
      <t>),"")
=IFERROR((</t>
    </r>
    <r>
      <rPr>
        <b/>
        <sz val="9"/>
        <color rgb="FFFF0000"/>
        <rFont val="Calibri"/>
        <family val="2"/>
        <scheme val="minor"/>
      </rPr>
      <t>L26</t>
    </r>
    <r>
      <rPr>
        <sz val="9"/>
        <color rgb="FF9900FF"/>
        <rFont val="Calibri"/>
        <family val="2"/>
        <scheme val="minor"/>
      </rPr>
      <t>-</t>
    </r>
    <r>
      <rPr>
        <b/>
        <sz val="9"/>
        <color theme="5"/>
        <rFont val="Calibri"/>
        <family val="2"/>
        <scheme val="minor"/>
      </rPr>
      <t>L25</t>
    </r>
    <r>
      <rPr>
        <sz val="9"/>
        <color rgb="FF9900FF"/>
        <rFont val="Calibri"/>
        <family val="2"/>
        <scheme val="minor"/>
      </rPr>
      <t>)/SQRT(</t>
    </r>
    <r>
      <rPr>
        <b/>
        <sz val="9"/>
        <color theme="5"/>
        <rFont val="Calibri"/>
        <family val="2"/>
        <scheme val="minor"/>
      </rPr>
      <t>L25</t>
    </r>
    <r>
      <rPr>
        <sz val="9"/>
        <color rgb="FF9900FF"/>
        <rFont val="Calibri"/>
        <family val="2"/>
        <scheme val="minor"/>
      </rPr>
      <t>*(1-</t>
    </r>
    <r>
      <rPr>
        <b/>
        <sz val="9"/>
        <color theme="5"/>
        <rFont val="Calibri"/>
        <family val="2"/>
        <scheme val="minor"/>
      </rPr>
      <t>L25</t>
    </r>
    <r>
      <rPr>
        <sz val="9"/>
        <color rgb="FF9900FF"/>
        <rFont val="Calibri"/>
        <family val="2"/>
        <scheme val="minor"/>
      </rPr>
      <t>)/</t>
    </r>
    <r>
      <rPr>
        <b/>
        <sz val="9"/>
        <color rgb="FF00B050"/>
        <rFont val="Calibri"/>
        <family val="2"/>
        <scheme val="minor"/>
      </rPr>
      <t>$K24</t>
    </r>
    <r>
      <rPr>
        <sz val="9"/>
        <color rgb="FF9900FF"/>
        <rFont val="Calibri"/>
        <family val="2"/>
        <scheme val="minor"/>
      </rPr>
      <t>),"")
p values are then calculated with 
=IF(ISNUMBER(</t>
    </r>
    <r>
      <rPr>
        <b/>
        <sz val="9"/>
        <color rgb="FF0070C0"/>
        <rFont val="Calibri"/>
        <family val="2"/>
        <scheme val="minor"/>
      </rPr>
      <t>Z STATISTIC</t>
    </r>
    <r>
      <rPr>
        <sz val="9"/>
        <color rgb="FF9900FF"/>
        <rFont val="Calibri"/>
        <family val="2"/>
        <scheme val="minor"/>
      </rPr>
      <t>),2*NORMSDIST(-ABS(</t>
    </r>
    <r>
      <rPr>
        <b/>
        <sz val="9"/>
        <color rgb="FF0070C0"/>
        <rFont val="Calibri"/>
        <family val="2"/>
        <scheme val="minor"/>
      </rPr>
      <t>Z STATISTIC</t>
    </r>
    <r>
      <rPr>
        <sz val="9"/>
        <color rgb="FF9900FF"/>
        <rFont val="Calibri"/>
        <family val="2"/>
        <scheme val="minor"/>
      </rPr>
      <t>)),"")
=IF(ISNUMBER(</t>
    </r>
    <r>
      <rPr>
        <b/>
        <sz val="9"/>
        <color rgb="FF0070C0"/>
        <rFont val="Calibri"/>
        <family val="2"/>
        <scheme val="minor"/>
      </rPr>
      <t>X26</t>
    </r>
    <r>
      <rPr>
        <sz val="9"/>
        <color rgb="FF9900FF"/>
        <rFont val="Calibri"/>
        <family val="2"/>
        <scheme val="minor"/>
      </rPr>
      <t>),2*NORMSDIST(-ABS(</t>
    </r>
    <r>
      <rPr>
        <b/>
        <sz val="9"/>
        <color rgb="FF0070C0"/>
        <rFont val="Calibri"/>
        <family val="2"/>
        <scheme val="minor"/>
      </rPr>
      <t>X26</t>
    </r>
    <r>
      <rPr>
        <sz val="9"/>
        <color rgb="FF9900FF"/>
        <rFont val="Calibri"/>
        <family val="2"/>
        <scheme val="minor"/>
      </rPr>
      <t>)),"")
A chi^2 test is selected based on number of columns with data
=IFERROR(CHOOSE(MAX(L21:R21),"need more data",</t>
    </r>
    <r>
      <rPr>
        <sz val="9"/>
        <color theme="9" tint="-0.249977111117893"/>
        <rFont val="Calibri"/>
        <family val="2"/>
        <scheme val="minor"/>
      </rPr>
      <t>CHISQ.TEST(L23:M24, X24:Y25)</t>
    </r>
    <r>
      <rPr>
        <sz val="9"/>
        <color rgb="FF9900FF"/>
        <rFont val="Calibri"/>
        <family val="2"/>
        <scheme val="minor"/>
      </rPr>
      <t>,</t>
    </r>
    <r>
      <rPr>
        <sz val="9"/>
        <color theme="8" tint="-0.249977111117893"/>
        <rFont val="Calibri"/>
        <family val="2"/>
        <scheme val="minor"/>
      </rPr>
      <t>CHISQ.TEST(L23:N24, X24:Z25)</t>
    </r>
    <r>
      <rPr>
        <sz val="9"/>
        <color rgb="FF9900FF"/>
        <rFont val="Calibri"/>
        <family val="2"/>
        <scheme val="minor"/>
      </rPr>
      <t>,</t>
    </r>
    <r>
      <rPr>
        <sz val="9"/>
        <color theme="7" tint="-0.249977111117893"/>
        <rFont val="Calibri"/>
        <family val="2"/>
        <scheme val="minor"/>
      </rPr>
      <t>CHISQ.TEST(L23:O24, X24:AA25)</t>
    </r>
    <r>
      <rPr>
        <sz val="9"/>
        <color rgb="FF9900FF"/>
        <rFont val="Calibri"/>
        <family val="2"/>
        <scheme val="minor"/>
      </rPr>
      <t>,</t>
    </r>
    <r>
      <rPr>
        <sz val="9"/>
        <color theme="6" tint="-0.249977111117893"/>
        <rFont val="Calibri"/>
        <family val="2"/>
        <scheme val="minor"/>
      </rPr>
      <t>CHISQ.TEST(L23:P24, X24:AB25)</t>
    </r>
    <r>
      <rPr>
        <sz val="9"/>
        <color rgb="FF9900FF"/>
        <rFont val="Calibri"/>
        <family val="2"/>
        <scheme val="minor"/>
      </rPr>
      <t>,</t>
    </r>
    <r>
      <rPr>
        <sz val="9"/>
        <color theme="5" tint="-0.249977111117893"/>
        <rFont val="Calibri"/>
        <family val="2"/>
        <scheme val="minor"/>
      </rPr>
      <t>CHISQ.TEST(L23:Q24, X24:AC25)</t>
    </r>
    <r>
      <rPr>
        <sz val="9"/>
        <color rgb="FF9900FF"/>
        <rFont val="Calibri"/>
        <family val="2"/>
        <scheme val="minor"/>
      </rPr>
      <t>,</t>
    </r>
    <r>
      <rPr>
        <sz val="9"/>
        <color theme="4" tint="-0.249977111117893"/>
        <rFont val="Calibri"/>
        <family val="2"/>
        <scheme val="minor"/>
      </rPr>
      <t>CHISQ.TEST(L23:R24, X24:AD25)</t>
    </r>
    <r>
      <rPr>
        <sz val="9"/>
        <color rgb="FF9900FF"/>
        <rFont val="Calibri"/>
        <family val="2"/>
        <scheme val="minor"/>
      </rPr>
      <t xml:space="preserve">),"")
</t>
    </r>
  </si>
  <si>
    <t>100% or less</t>
  </si>
  <si>
    <t>200%  or more</t>
  </si>
  <si>
    <t xml:space="preserve">This product is an Excel-based calculator that uses statistical formulas to determine if the overall distribution of survey responses across subgroups is similar to the distribution of those subgroups in the population. If the calculator finds the distribution of subgroups from the survey is significantly different than the distribution of those subgroups in the population, it will perform a follow-up analysis to compare the population and survey percentages for each subgroup  to determine if the two percentages are meaningfully different within each subgroup (i.e., % of surveys received versus % of families in target population). The user enters the values by subgroup and the calculator computes the overall statistical significance of the table. Then, if the overall test is statistically significant (i.e., distribution of survey responses is meaningfully different from the population), the calculator then computes the difference between the two percentages within each subgroup and highlights significant differences. Instructions about how to enter data into the calculator appear at the top of each tab. 
</t>
  </si>
  <si>
    <t xml:space="preserve">Answer to Question 3: 
The calculator uses an accepted formula (Chi-square test) to evaluate the statistical significance of the overall table. If this overall test shows no significant difference, the data are representative of the population. If the overall test shows a significant difference, the calculator then uses an accepted formula (z test of proportional difference) to determine whether the difference between the two percentages is statistically significant (or meaningful), based upon the 90% confidence intervals for each indicator (significance level = 0.10). Differences that are statistically significant are marked as 'No' in the row labeled 'Are your data representative?' Note: If your data are representative overall, you should not interpret the representativeness tests for each individual subgroup.
</t>
  </si>
  <si>
    <t>There are six tables, one for each subgroup after the initial Example table. The Example table is in rows 21 through 27. The first subgroup table starts in row 29.</t>
  </si>
  <si>
    <t>There are two rows below each table that may contain information about your data.</t>
  </si>
  <si>
    <t>In the first row below each table, you will be alerted if any column does not contain data (this may be your intention, which is OK).</t>
  </si>
  <si>
    <t>The Total # families in target population should be the same in each subgroup table. That is, these totals should all be the same value: B31, B39, B47, B55, B63, and B71.</t>
  </si>
  <si>
    <t>The Total # families responding to survey should be the same in each subgroup table. That is, these totals should all be the same value: B32, B40, B48, B56, B64, and B72.</t>
  </si>
  <si>
    <t>Question 5: Is this calculator valid with small survey samples?</t>
  </si>
  <si>
    <t xml:space="preserve">Answer to Question 5: 
Use caution when interpreting results that yield small cell sizes when broken out by subgroup, which in this calculator is most likely to occur with fewer than 35 total survey respondents.
</t>
  </si>
  <si>
    <r>
      <rPr>
        <b/>
        <sz val="11"/>
        <color theme="1"/>
        <rFont val="Calibri"/>
        <family val="2"/>
        <scheme val="minor"/>
      </rPr>
      <t xml:space="preserve">Step 1: </t>
    </r>
    <r>
      <rPr>
        <sz val="11"/>
        <color theme="1"/>
        <rFont val="Calibri"/>
        <family val="2"/>
        <scheme val="minor"/>
      </rPr>
      <t>For each subgroup variable (e.g., race, disability category), enter the number of families to whom you sent a family survey in the '# families sent survey' row, columns C through I.</t>
    </r>
  </si>
  <si>
    <r>
      <rPr>
        <b/>
        <sz val="11"/>
        <color theme="1"/>
        <rFont val="Calibri"/>
        <family val="2"/>
        <scheme val="minor"/>
      </rPr>
      <t xml:space="preserve">Note: </t>
    </r>
    <r>
      <rPr>
        <sz val="11"/>
        <color theme="1"/>
        <rFont val="Calibri"/>
        <family val="2"/>
        <scheme val="minor"/>
      </rPr>
      <t>The Total # families sent survey [B17, B22, B27, B32, B37, and B42] should all equal the same value.</t>
    </r>
  </si>
  <si>
    <r>
      <rPr>
        <b/>
        <sz val="11"/>
        <color theme="1"/>
        <rFont val="Calibri"/>
        <family val="2"/>
        <scheme val="minor"/>
      </rPr>
      <t xml:space="preserve">Note: </t>
    </r>
    <r>
      <rPr>
        <sz val="11"/>
        <color theme="1"/>
        <rFont val="Calibri"/>
        <family val="2"/>
        <scheme val="minor"/>
      </rPr>
      <t>The Total # families responded to survey [B18, B23, B28, B33, B38, and B43] should all equal the same value (and will likely be less than the # families sent survey).</t>
    </r>
  </si>
  <si>
    <t>In the second row below each table, you will be alerted that if the data is representative overall, then representativeness for individual categories is not calculated.</t>
  </si>
  <si>
    <r>
      <rPr>
        <b/>
        <sz val="11"/>
        <color theme="1"/>
        <rFont val="Calibri"/>
        <family val="2"/>
        <scheme val="minor"/>
      </rPr>
      <t xml:space="preserve">Use caution </t>
    </r>
    <r>
      <rPr>
        <sz val="11"/>
        <color theme="1"/>
        <rFont val="Calibri"/>
        <family val="2"/>
        <scheme val="minor"/>
      </rPr>
      <t xml:space="preserve">when interpreting results that yield small cell sizes when broken out by subgroup, which in this calculator is most likely to occur with fewer than 35 total survey respondents. </t>
    </r>
  </si>
  <si>
    <r>
      <rPr>
        <b/>
        <sz val="11"/>
        <color theme="1"/>
        <rFont val="Calibri"/>
        <family val="2"/>
        <scheme val="minor"/>
      </rPr>
      <t xml:space="preserve">Step 3: </t>
    </r>
    <r>
      <rPr>
        <sz val="11"/>
        <color theme="1"/>
        <rFont val="Calibri"/>
        <family val="2"/>
        <scheme val="minor"/>
      </rPr>
      <t>Representativeness for each category will be calculated based on inputs from Step 1 and Step 2.</t>
    </r>
  </si>
  <si>
    <t>Note: If your data are representative overall (when column B = YES), then results for the individual categories in that table are not displayed since the initial test determines whether there is a significant difference at all among subgroups..</t>
  </si>
  <si>
    <t>Date</t>
  </si>
  <si>
    <t>version</t>
  </si>
  <si>
    <t>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</si>
</sst>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00"/>
    <numFmt numFmtId="165" formatCode="_(* #,##0_);_(* \(#,##0\);_(*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0000CC"/>
      <name val="Calibri"/>
      <family val="2"/>
      <scheme val="minor"/>
    </font>
    <font>
      <i/>
      <sz val="11"/>
      <color rgb="FF800000"/>
      <name val="Calibri"/>
      <family val="2"/>
      <scheme val="minor"/>
    </font>
    <font>
      <b/>
      <i/>
      <sz val="11"/>
      <color rgb="FF800000"/>
      <name val="Calibri"/>
      <family val="2"/>
      <scheme val="minor"/>
    </font>
    <font>
      <sz val="5"/>
      <color theme="1"/>
      <name val="Calibri"/>
      <family val="2"/>
      <scheme val="minor"/>
    </font>
    <font>
      <i/>
      <sz val="11"/>
      <color theme="1"/>
      <name val="Calibri"/>
      <family val="2"/>
      <scheme val="minor"/>
    </font>
    <font>
      <i/>
      <sz val="11"/>
      <color theme="1" tint="0.499984740745262"/>
      <name val="Calibri"/>
      <family val="2"/>
      <scheme val="minor"/>
    </font>
    <font>
      <sz val="8"/>
      <name val="Calibri"/>
      <family val="2"/>
      <scheme val="minor"/>
    </font>
    <font>
      <b/>
      <sz val="11"/>
      <color rgb="FF9900FF"/>
      <name val="Calibri"/>
      <family val="2"/>
      <scheme val="minor"/>
    </font>
    <font>
      <sz val="8"/>
      <color theme="1"/>
      <name val="Calibri"/>
      <family val="2"/>
      <scheme val="minor"/>
    </font>
    <font>
      <b/>
      <sz val="8"/>
      <color theme="1"/>
      <name val="Calibri"/>
      <family val="2"/>
      <scheme val="minor"/>
    </font>
    <font>
      <b/>
      <i/>
      <sz val="8"/>
      <color rgb="FF800000"/>
      <name val="Calibri"/>
      <family val="2"/>
      <scheme val="minor"/>
    </font>
    <font>
      <i/>
      <sz val="8"/>
      <color rgb="FF800000"/>
      <name val="Calibri"/>
      <family val="2"/>
      <scheme val="minor"/>
    </font>
    <font>
      <i/>
      <sz val="8"/>
      <color theme="1" tint="0.499984740745262"/>
      <name val="Calibri"/>
      <family val="2"/>
      <scheme val="minor"/>
    </font>
    <font>
      <sz val="8"/>
      <color theme="0"/>
      <name val="Calibri"/>
      <family val="2"/>
      <scheme val="minor"/>
    </font>
    <font>
      <i/>
      <sz val="8"/>
      <color theme="0" tint="-0.499984740745262"/>
      <name val="Calibri"/>
      <family val="2"/>
      <scheme val="minor"/>
    </font>
    <font>
      <sz val="8"/>
      <color rgb="FF9900FF"/>
      <name val="Calibri"/>
      <family val="2"/>
      <scheme val="minor"/>
    </font>
    <font>
      <sz val="10"/>
      <name val="Arial"/>
      <family val="2"/>
    </font>
    <font>
      <sz val="9"/>
      <color rgb="FF9900FF"/>
      <name val="Calibri"/>
      <family val="2"/>
      <scheme val="minor"/>
    </font>
    <font>
      <sz val="11"/>
      <color rgb="FF9900FF"/>
      <name val="Calibri"/>
      <family val="2"/>
      <scheme val="minor"/>
    </font>
    <font>
      <b/>
      <i/>
      <sz val="8"/>
      <color theme="9"/>
      <name val="Calibri"/>
      <family val="2"/>
      <scheme val="minor"/>
    </font>
    <font>
      <b/>
      <sz val="9"/>
      <color rgb="FF0070C0"/>
      <name val="Calibri"/>
      <family val="2"/>
      <scheme val="minor"/>
    </font>
    <font>
      <b/>
      <i/>
      <sz val="8"/>
      <color rgb="FF0070C0"/>
      <name val="Calibri"/>
      <family val="2"/>
      <scheme val="minor"/>
    </font>
    <font>
      <sz val="9"/>
      <color theme="6" tint="-0.249977111117893"/>
      <name val="Calibri"/>
      <family val="2"/>
      <scheme val="minor"/>
    </font>
    <font>
      <b/>
      <sz val="9"/>
      <color rgb="FF00B050"/>
      <name val="Calibri"/>
      <family val="2"/>
      <scheme val="minor"/>
    </font>
    <font>
      <b/>
      <sz val="9"/>
      <color theme="5"/>
      <name val="Calibri"/>
      <family val="2"/>
      <scheme val="minor"/>
    </font>
    <font>
      <b/>
      <sz val="9"/>
      <color rgb="FFFF0000"/>
      <name val="Calibri"/>
      <family val="2"/>
      <scheme val="minor"/>
    </font>
    <font>
      <b/>
      <i/>
      <sz val="8"/>
      <color rgb="FFFF0000"/>
      <name val="Calibri"/>
      <family val="2"/>
      <scheme val="minor"/>
    </font>
    <font>
      <b/>
      <i/>
      <sz val="8"/>
      <color theme="5"/>
      <name val="Calibri"/>
      <family val="2"/>
      <scheme val="minor"/>
    </font>
    <font>
      <i/>
      <sz val="8"/>
      <color rgb="FF00B050"/>
      <name val="Calibri"/>
      <family val="2"/>
      <scheme val="minor"/>
    </font>
    <font>
      <sz val="9"/>
      <color theme="9" tint="-0.249977111117893"/>
      <name val="Calibri"/>
      <family val="2"/>
      <scheme val="minor"/>
    </font>
    <font>
      <sz val="9"/>
      <color theme="8" tint="-0.249977111117893"/>
      <name val="Calibri"/>
      <family val="2"/>
      <scheme val="minor"/>
    </font>
    <font>
      <sz val="9"/>
      <color theme="7" tint="-0.249977111117893"/>
      <name val="Calibri"/>
      <family val="2"/>
      <scheme val="minor"/>
    </font>
    <font>
      <sz val="9"/>
      <color theme="5" tint="-0.249977111117893"/>
      <name val="Calibri"/>
      <family val="2"/>
      <scheme val="minor"/>
    </font>
    <font>
      <sz val="9"/>
      <color theme="4" tint="-0.249977111117893"/>
      <name val="Calibri"/>
      <family val="2"/>
      <scheme val="minor"/>
    </font>
    <font>
      <i/>
      <sz val="11"/>
      <color theme="0" tint="-0.499984740745262"/>
      <name val="Calibri"/>
      <family val="2"/>
      <scheme val="minor"/>
    </font>
    <font>
      <i/>
      <sz val="10"/>
      <color theme="0" tint="-0.499984740745262"/>
      <name val="Calibri"/>
      <family val="2"/>
      <scheme val="minor"/>
    </font>
    <font>
      <b/>
      <i/>
      <sz val="10"/>
      <color rgb="FF800000"/>
      <name val="Calibri"/>
      <family val="2"/>
      <scheme val="minor"/>
    </font>
    <font>
      <b/>
      <i/>
      <sz val="11"/>
      <color theme="1"/>
      <name val="Calibri"/>
      <family val="2"/>
      <scheme val="minor"/>
    </font>
    <font>
      <sz val="11"/>
      <name val="Wingdings"/>
      <charset val="2"/>
    </font>
    <font>
      <b/>
      <i/>
      <sz val="11"/>
      <color rgb="FF9900FF"/>
      <name val="Calibri"/>
      <family val="2"/>
      <scheme val="minor"/>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1" tint="0.49998474074526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thin">
        <color auto="1"/>
      </bottom>
      <diagonal/>
    </border>
    <border>
      <left style="mediumDashDotDot">
        <color auto="1"/>
      </left>
      <right style="mediumDashDotDot">
        <color auto="1"/>
      </right>
      <top style="mediumDashDotDot">
        <color auto="1"/>
      </top>
      <bottom style="mediumDashDotDot">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hair">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hair">
        <color auto="1"/>
      </left>
      <right/>
      <top style="thin">
        <color auto="1"/>
      </top>
      <bottom/>
      <diagonal/>
    </border>
    <border>
      <left/>
      <right/>
      <top style="thin">
        <color auto="1"/>
      </top>
      <bottom/>
      <diagonal/>
    </border>
    <border>
      <left/>
      <right style="thin">
        <color auto="1"/>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top/>
      <bottom/>
      <diagonal/>
    </border>
    <border>
      <left style="medium">
        <color indexed="64"/>
      </left>
      <right style="thin">
        <color auto="1"/>
      </right>
      <top style="medium">
        <color indexed="64"/>
      </top>
      <bottom/>
      <diagonal/>
    </border>
    <border>
      <left style="medium">
        <color indexed="64"/>
      </left>
      <right style="thin">
        <color auto="1"/>
      </right>
      <top style="thin">
        <color auto="1"/>
      </top>
      <bottom style="thin">
        <color auto="1"/>
      </bottom>
      <diagonal/>
    </border>
    <border>
      <left style="thin">
        <color auto="1"/>
      </left>
      <right/>
      <top/>
      <bottom/>
      <diagonal/>
    </border>
    <border>
      <left style="hair">
        <color auto="1"/>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style="mediumDashDotDot">
        <color auto="1"/>
      </left>
      <right style="thin">
        <color indexed="64"/>
      </right>
      <top style="mediumDashDotDot">
        <color auto="1"/>
      </top>
      <bottom style="mediumDashDotDot">
        <color auto="1"/>
      </bottom>
      <diagonal/>
    </border>
    <border>
      <left style="thin">
        <color auto="1"/>
      </left>
      <right/>
      <top style="thin">
        <color auto="1"/>
      </top>
      <bottom/>
      <diagonal/>
    </border>
    <border>
      <left style="thin">
        <color auto="1"/>
      </left>
      <right/>
      <top style="thin">
        <color auto="1"/>
      </top>
      <bottom style="thin">
        <color auto="1"/>
      </bottom>
      <diagonal/>
    </border>
    <border>
      <left style="mediumDashDotDot">
        <color auto="1"/>
      </left>
      <right/>
      <top style="mediumDashDotDot">
        <color auto="1"/>
      </top>
      <bottom style="mediumDashDotDot">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21" fillId="0" borderId="0" applyNumberFormat="0" applyFill="0" applyBorder="0" applyAlignment="0" applyProtection="0"/>
    <xf numFmtId="43" fontId="1" fillId="0" borderId="0" applyFont="0" applyFill="0" applyBorder="0" applyAlignment="0" applyProtection="0"/>
  </cellStyleXfs>
  <cellXfs count="217">
    <xf numFmtId="0" fontId="0" fillId="0" borderId="0" xfId="0"/>
    <xf numFmtId="0" fontId="3" fillId="0" borderId="0" xfId="0" applyFont="1"/>
    <xf numFmtId="0" fontId="2" fillId="0" borderId="0" xfId="0" applyFont="1"/>
    <xf numFmtId="0" fontId="0" fillId="0" borderId="0" xfId="0" applyAlignment="1">
      <alignment wrapText="1"/>
    </xf>
    <xf numFmtId="0" fontId="2" fillId="0" borderId="0" xfId="0" applyFont="1" applyAlignment="1">
      <alignment wrapText="1"/>
    </xf>
    <xf numFmtId="0" fontId="2" fillId="4" borderId="1" xfId="0" applyFont="1" applyFill="1" applyBorder="1" applyAlignment="1">
      <alignment horizontal="center" wrapText="1"/>
    </xf>
    <xf numFmtId="0" fontId="2" fillId="4" borderId="1" xfId="0" applyFont="1" applyFill="1" applyBorder="1"/>
    <xf numFmtId="0" fontId="2" fillId="3" borderId="10" xfId="0" applyFont="1" applyFill="1" applyBorder="1" applyAlignment="1">
      <alignment horizontal="left" indent="1"/>
    </xf>
    <xf numFmtId="0" fontId="7" fillId="0" borderId="12" xfId="0" applyFont="1" applyBorder="1" applyAlignment="1">
      <alignment horizontal="right" indent="2"/>
    </xf>
    <xf numFmtId="0" fontId="7" fillId="0" borderId="13" xfId="0" applyFont="1" applyBorder="1" applyAlignment="1">
      <alignment horizontal="right" indent="2"/>
    </xf>
    <xf numFmtId="0" fontId="7" fillId="0" borderId="10" xfId="0" applyFont="1" applyBorder="1" applyAlignment="1">
      <alignment horizontal="right" indent="2"/>
    </xf>
    <xf numFmtId="0" fontId="7" fillId="0" borderId="11" xfId="0" applyFont="1" applyBorder="1" applyAlignment="1">
      <alignment horizontal="right" indent="2"/>
    </xf>
    <xf numFmtId="0" fontId="0" fillId="0" borderId="5" xfId="0" applyFont="1" applyFill="1" applyBorder="1" applyAlignment="1">
      <alignment horizontal="right" indent="2"/>
    </xf>
    <xf numFmtId="0" fontId="0" fillId="0" borderId="6" xfId="0" applyFont="1" applyFill="1" applyBorder="1" applyAlignment="1">
      <alignment horizontal="right" indent="2"/>
    </xf>
    <xf numFmtId="0" fontId="0" fillId="0" borderId="8" xfId="0" applyFont="1" applyFill="1" applyBorder="1" applyAlignment="1">
      <alignment horizontal="right" indent="2"/>
    </xf>
    <xf numFmtId="0" fontId="0" fillId="0" borderId="9" xfId="0" applyFont="1" applyFill="1" applyBorder="1" applyAlignment="1">
      <alignment horizontal="right" indent="2"/>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8" fillId="0" borderId="0" xfId="0" applyFont="1"/>
    <xf numFmtId="0" fontId="2" fillId="3" borderId="21" xfId="0" applyFont="1" applyFill="1" applyBorder="1" applyAlignment="1">
      <alignment horizontal="center" vertical="center" wrapText="1"/>
    </xf>
    <xf numFmtId="0" fontId="0" fillId="0" borderId="22" xfId="0" applyFont="1" applyFill="1" applyBorder="1" applyAlignment="1">
      <alignment horizontal="right" indent="2"/>
    </xf>
    <xf numFmtId="0" fontId="0" fillId="0" borderId="23" xfId="0" applyFont="1" applyFill="1" applyBorder="1" applyAlignment="1">
      <alignment horizontal="right" indent="2"/>
    </xf>
    <xf numFmtId="9" fontId="7" fillId="0" borderId="0" xfId="1" applyFont="1" applyBorder="1" applyAlignment="1">
      <alignment horizontal="right" indent="2"/>
    </xf>
    <xf numFmtId="9" fontId="6" fillId="0" borderId="0" xfId="1" applyFont="1" applyBorder="1" applyAlignment="1">
      <alignment horizontal="right" indent="2"/>
    </xf>
    <xf numFmtId="0" fontId="3"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0" fillId="0" borderId="0" xfId="0" applyAlignment="1">
      <alignment horizontal="left" wrapText="1" indent="2"/>
    </xf>
    <xf numFmtId="0" fontId="12" fillId="0" borderId="0" xfId="0" applyFont="1"/>
    <xf numFmtId="0" fontId="5" fillId="2" borderId="14" xfId="0" applyFont="1" applyFill="1" applyBorder="1" applyAlignment="1" applyProtection="1">
      <alignment horizontal="right" indent="2"/>
      <protection locked="0"/>
    </xf>
    <xf numFmtId="0" fontId="0" fillId="0" borderId="38" xfId="0" applyBorder="1"/>
    <xf numFmtId="0" fontId="0" fillId="0" borderId="0" xfId="0" applyFont="1"/>
    <xf numFmtId="0" fontId="2" fillId="3" borderId="11" xfId="0" applyFont="1" applyFill="1" applyBorder="1" applyAlignment="1">
      <alignment horizontal="left" indent="1"/>
    </xf>
    <xf numFmtId="0" fontId="4" fillId="0" borderId="1" xfId="0" applyFont="1" applyBorder="1" applyAlignment="1">
      <alignment vertical="center" wrapText="1"/>
    </xf>
    <xf numFmtId="0" fontId="0" fillId="0" borderId="41" xfId="0" applyFont="1" applyBorder="1"/>
    <xf numFmtId="0" fontId="0" fillId="0" borderId="0" xfId="0" applyBorder="1"/>
    <xf numFmtId="0" fontId="13" fillId="0" borderId="0" xfId="0" applyFont="1"/>
    <xf numFmtId="0" fontId="13" fillId="0" borderId="0" xfId="0" applyFont="1" applyAlignment="1">
      <alignment horizontal="center"/>
    </xf>
    <xf numFmtId="0" fontId="14" fillId="4" borderId="1" xfId="0" applyFont="1" applyFill="1" applyBorder="1" applyAlignment="1">
      <alignment horizontal="center" wrapText="1"/>
    </xf>
    <xf numFmtId="0" fontId="13" fillId="0" borderId="0" xfId="0" applyFont="1" applyAlignment="1">
      <alignment horizontal="center" wrapText="1"/>
    </xf>
    <xf numFmtId="0" fontId="13" fillId="0" borderId="33" xfId="0" applyFont="1" applyBorder="1" applyAlignment="1">
      <alignment horizontal="center" wrapText="1"/>
    </xf>
    <xf numFmtId="10" fontId="16" fillId="0" borderId="5" xfId="1" applyNumberFormat="1" applyFont="1" applyFill="1" applyBorder="1" applyAlignment="1">
      <alignment horizontal="center" wrapText="1"/>
    </xf>
    <xf numFmtId="10" fontId="16" fillId="0" borderId="6" xfId="1" applyNumberFormat="1" applyFont="1" applyFill="1" applyBorder="1" applyAlignment="1">
      <alignment horizontal="center" wrapText="1"/>
    </xf>
    <xf numFmtId="10" fontId="16" fillId="0" borderId="7" xfId="1" applyNumberFormat="1" applyFont="1" applyFill="1" applyBorder="1" applyAlignment="1">
      <alignment horizontal="center" wrapText="1"/>
    </xf>
    <xf numFmtId="10" fontId="16" fillId="0" borderId="0" xfId="1" applyNumberFormat="1" applyFont="1" applyFill="1" applyBorder="1" applyAlignment="1">
      <alignment horizontal="center" wrapText="1"/>
    </xf>
    <xf numFmtId="10" fontId="16" fillId="0" borderId="35" xfId="1" applyNumberFormat="1" applyFont="1" applyFill="1" applyBorder="1" applyAlignment="1">
      <alignment horizontal="center" wrapText="1"/>
    </xf>
    <xf numFmtId="0" fontId="13" fillId="0" borderId="0" xfId="0" applyFont="1" applyFill="1" applyAlignment="1">
      <alignment horizontal="center" wrapText="1"/>
    </xf>
    <xf numFmtId="0" fontId="13"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3" fillId="0" borderId="32" xfId="0" applyFont="1" applyBorder="1" applyAlignment="1">
      <alignment horizontal="center" wrapText="1"/>
    </xf>
    <xf numFmtId="0" fontId="13" fillId="0" borderId="34" xfId="0" applyFont="1" applyBorder="1" applyAlignment="1">
      <alignment horizontal="center" wrapText="1"/>
    </xf>
    <xf numFmtId="0" fontId="13" fillId="0" borderId="8" xfId="0" applyFont="1" applyBorder="1" applyAlignment="1">
      <alignment horizontal="center" wrapText="1"/>
    </xf>
    <xf numFmtId="0" fontId="13" fillId="0" borderId="9" xfId="0" applyFont="1" applyBorder="1" applyAlignment="1">
      <alignment horizontal="center" wrapText="1"/>
    </xf>
    <xf numFmtId="0" fontId="13" fillId="0" borderId="39" xfId="0" applyFont="1" applyBorder="1" applyAlignment="1">
      <alignment horizontal="center" wrapText="1"/>
    </xf>
    <xf numFmtId="10" fontId="16" fillId="0" borderId="8" xfId="1" applyNumberFormat="1" applyFont="1" applyFill="1" applyBorder="1" applyAlignment="1">
      <alignment horizontal="center" wrapText="1"/>
    </xf>
    <xf numFmtId="10" fontId="16" fillId="0" borderId="9" xfId="1" applyNumberFormat="1" applyFont="1" applyFill="1" applyBorder="1" applyAlignment="1">
      <alignment horizontal="center" wrapText="1"/>
    </xf>
    <xf numFmtId="10" fontId="16" fillId="0" borderId="39" xfId="1" applyNumberFormat="1" applyFont="1" applyFill="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3" fillId="0" borderId="0" xfId="0" applyFont="1" applyAlignment="1">
      <alignment shrinkToFit="1"/>
    </xf>
    <xf numFmtId="0" fontId="14" fillId="0" borderId="0" xfId="0" applyFont="1"/>
    <xf numFmtId="0" fontId="14" fillId="0" borderId="0" xfId="0" applyFont="1" applyAlignment="1">
      <alignment shrinkToFit="1"/>
    </xf>
    <xf numFmtId="0" fontId="14" fillId="0" borderId="1" xfId="0" applyFont="1" applyBorder="1" applyAlignment="1">
      <alignment vertical="center" shrinkToFit="1"/>
    </xf>
    <xf numFmtId="0" fontId="14" fillId="3" borderId="4" xfId="0" applyFont="1" applyFill="1" applyBorder="1" applyAlignment="1">
      <alignment horizontal="center" vertical="center" wrapText="1"/>
    </xf>
    <xf numFmtId="0" fontId="14" fillId="3" borderId="1" xfId="0" applyFont="1" applyFill="1" applyBorder="1" applyAlignment="1">
      <alignment horizontal="right" shrinkToFit="1"/>
    </xf>
    <xf numFmtId="0" fontId="15" fillId="0" borderId="28" xfId="0" applyFont="1" applyBorder="1" applyAlignment="1">
      <alignment horizontal="right" indent="2"/>
    </xf>
    <xf numFmtId="0" fontId="16" fillId="0" borderId="15" xfId="0" applyFont="1" applyFill="1" applyBorder="1" applyAlignment="1">
      <alignment horizontal="center"/>
    </xf>
    <xf numFmtId="0" fontId="16" fillId="0" borderId="16" xfId="0" applyFont="1" applyFill="1" applyBorder="1" applyAlignment="1">
      <alignment horizontal="center"/>
    </xf>
    <xf numFmtId="0" fontId="16" fillId="0" borderId="31" xfId="0" applyFont="1" applyBorder="1" applyAlignment="1">
      <alignment horizontal="center"/>
    </xf>
    <xf numFmtId="0" fontId="14" fillId="3" borderId="10" xfId="0" applyFont="1" applyFill="1" applyBorder="1" applyAlignment="1">
      <alignment horizontal="right"/>
    </xf>
    <xf numFmtId="0" fontId="16" fillId="0" borderId="5" xfId="0" applyFont="1" applyFill="1" applyBorder="1" applyAlignment="1">
      <alignment horizontal="center"/>
    </xf>
    <xf numFmtId="0" fontId="16" fillId="0" borderId="6" xfId="0" applyFont="1" applyFill="1" applyBorder="1" applyAlignment="1">
      <alignment horizontal="center"/>
    </xf>
    <xf numFmtId="0" fontId="16" fillId="0" borderId="7" xfId="0" applyFont="1" applyFill="1" applyBorder="1" applyAlignment="1">
      <alignment horizontal="center"/>
    </xf>
    <xf numFmtId="0" fontId="14" fillId="3" borderId="25" xfId="0" applyFont="1" applyFill="1" applyBorder="1" applyAlignment="1">
      <alignment horizontal="right"/>
    </xf>
    <xf numFmtId="0" fontId="16" fillId="0" borderId="18" xfId="0" applyFont="1" applyFill="1" applyBorder="1" applyAlignment="1">
      <alignment horizontal="center"/>
    </xf>
    <xf numFmtId="0" fontId="16" fillId="0" borderId="19" xfId="0" applyFont="1" applyFill="1" applyBorder="1" applyAlignment="1">
      <alignment horizontal="center"/>
    </xf>
    <xf numFmtId="0" fontId="16" fillId="0" borderId="20" xfId="0" applyFont="1" applyFill="1" applyBorder="1" applyAlignment="1">
      <alignment horizontal="center"/>
    </xf>
    <xf numFmtId="164" fontId="15" fillId="5" borderId="36" xfId="1" applyNumberFormat="1" applyFont="1" applyFill="1" applyBorder="1" applyAlignment="1">
      <alignment horizontal="left" vertical="center" shrinkToFit="1"/>
    </xf>
    <xf numFmtId="0" fontId="16" fillId="0" borderId="33" xfId="0" applyFont="1" applyFill="1" applyBorder="1" applyAlignment="1">
      <alignment horizontal="center"/>
    </xf>
    <xf numFmtId="0" fontId="16" fillId="0" borderId="34" xfId="0" applyFont="1" applyFill="1" applyBorder="1" applyAlignment="1">
      <alignment horizontal="center"/>
    </xf>
    <xf numFmtId="164" fontId="15" fillId="5" borderId="37" xfId="1" applyNumberFormat="1" applyFont="1" applyFill="1" applyBorder="1" applyAlignment="1">
      <alignment horizontal="left" shrinkToFit="1"/>
    </xf>
    <xf numFmtId="0" fontId="14" fillId="3" borderId="11" xfId="0" applyFont="1" applyFill="1" applyBorder="1" applyAlignment="1">
      <alignment horizontal="right"/>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6" fillId="0" borderId="32" xfId="0" applyFont="1" applyFill="1" applyBorder="1" applyAlignment="1">
      <alignment horizontal="center"/>
    </xf>
    <xf numFmtId="0" fontId="17" fillId="0" borderId="0" xfId="0" applyFont="1" applyAlignment="1">
      <alignment shrinkToFit="1"/>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19" fillId="0" borderId="41" xfId="0" applyFont="1" applyBorder="1" applyAlignment="1">
      <alignment horizontal="center"/>
    </xf>
    <xf numFmtId="0" fontId="14" fillId="7"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3" fillId="0" borderId="43" xfId="0" applyFont="1" applyBorder="1" applyAlignment="1">
      <alignment horizontal="center" wrapText="1"/>
    </xf>
    <xf numFmtId="0" fontId="13" fillId="0" borderId="30" xfId="0" applyFont="1" applyBorder="1" applyAlignment="1">
      <alignment vertical="top"/>
    </xf>
    <xf numFmtId="0" fontId="13" fillId="0" borderId="27" xfId="0" applyFont="1" applyBorder="1" applyAlignment="1">
      <alignment vertical="top"/>
    </xf>
    <xf numFmtId="0" fontId="13" fillId="0" borderId="31" xfId="0" applyFont="1" applyBorder="1" applyAlignment="1">
      <alignment vertical="top"/>
    </xf>
    <xf numFmtId="0" fontId="13" fillId="0" borderId="40" xfId="0" applyFont="1" applyBorder="1" applyAlignment="1">
      <alignment vertical="top"/>
    </xf>
    <xf numFmtId="0" fontId="13" fillId="0" borderId="24" xfId="0" applyFont="1" applyBorder="1" applyAlignment="1">
      <alignment vertical="top"/>
    </xf>
    <xf numFmtId="0" fontId="2" fillId="7" borderId="28" xfId="0" applyFont="1" applyFill="1" applyBorder="1" applyAlignment="1">
      <alignment horizontal="center" vertical="center" wrapText="1"/>
    </xf>
    <xf numFmtId="0" fontId="2" fillId="8" borderId="1" xfId="0" applyFont="1" applyFill="1" applyBorder="1" applyAlignment="1">
      <alignment horizontal="center" wrapText="1"/>
    </xf>
    <xf numFmtId="0" fontId="13" fillId="0" borderId="41" xfId="0" applyFont="1" applyBorder="1" applyAlignment="1">
      <alignment vertical="center" wrapText="1"/>
    </xf>
    <xf numFmtId="0" fontId="2" fillId="3" borderId="29" xfId="0" applyFont="1" applyFill="1" applyBorder="1" applyAlignment="1">
      <alignment horizontal="center" vertical="center" wrapText="1"/>
    </xf>
    <xf numFmtId="0" fontId="19" fillId="0" borderId="0" xfId="0" applyFont="1" applyBorder="1" applyAlignment="1">
      <alignment horizontal="center"/>
    </xf>
    <xf numFmtId="0" fontId="0" fillId="0" borderId="7" xfId="0" applyFont="1" applyFill="1" applyBorder="1" applyAlignment="1">
      <alignment horizontal="right" indent="2"/>
    </xf>
    <xf numFmtId="0" fontId="0" fillId="0" borderId="39" xfId="0" applyFont="1" applyFill="1" applyBorder="1" applyAlignment="1">
      <alignment horizontal="right" indent="2"/>
    </xf>
    <xf numFmtId="9" fontId="7" fillId="0" borderId="1" xfId="1" applyFont="1" applyBorder="1" applyAlignment="1">
      <alignment horizontal="right" indent="2"/>
    </xf>
    <xf numFmtId="9" fontId="6" fillId="0" borderId="2" xfId="1" applyFont="1" applyBorder="1" applyAlignment="1">
      <alignment horizontal="right" indent="2"/>
    </xf>
    <xf numFmtId="9" fontId="6" fillId="0" borderId="3" xfId="1" applyFont="1" applyBorder="1" applyAlignment="1">
      <alignment horizontal="right" indent="2"/>
    </xf>
    <xf numFmtId="9" fontId="6" fillId="0" borderId="21" xfId="1" applyFont="1" applyBorder="1" applyAlignment="1">
      <alignment horizontal="right" indent="2"/>
    </xf>
    <xf numFmtId="9" fontId="6" fillId="0" borderId="4" xfId="1" applyFont="1" applyBorder="1" applyAlignment="1">
      <alignment horizontal="right" indent="2"/>
    </xf>
    <xf numFmtId="9" fontId="6" fillId="0" borderId="18" xfId="1" applyFont="1" applyBorder="1" applyAlignment="1">
      <alignment horizontal="right" indent="2"/>
    </xf>
    <xf numFmtId="9" fontId="6" fillId="0" borderId="19" xfId="1" applyFont="1" applyBorder="1" applyAlignment="1">
      <alignment horizontal="right" indent="2"/>
    </xf>
    <xf numFmtId="9" fontId="6" fillId="0" borderId="20" xfId="1" applyFont="1" applyBorder="1" applyAlignment="1">
      <alignment horizontal="right" indent="2"/>
    </xf>
    <xf numFmtId="9" fontId="6" fillId="0" borderId="26" xfId="1" applyFont="1" applyBorder="1" applyAlignment="1">
      <alignment horizontal="right" indent="2"/>
    </xf>
    <xf numFmtId="0" fontId="24" fillId="0" borderId="0" xfId="0" applyFont="1" applyAlignment="1">
      <alignment horizontal="center"/>
    </xf>
    <xf numFmtId="165" fontId="7" fillId="0" borderId="12" xfId="3" applyNumberFormat="1" applyFont="1" applyBorder="1" applyAlignment="1">
      <alignment horizontal="right"/>
    </xf>
    <xf numFmtId="165" fontId="0" fillId="0" borderId="5" xfId="3" applyNumberFormat="1" applyFont="1" applyFill="1" applyBorder="1" applyAlignment="1">
      <alignment horizontal="right"/>
    </xf>
    <xf numFmtId="165" fontId="0" fillId="0" borderId="6" xfId="3" applyNumberFormat="1" applyFont="1" applyFill="1" applyBorder="1" applyAlignment="1">
      <alignment horizontal="right"/>
    </xf>
    <xf numFmtId="165" fontId="0" fillId="0" borderId="31" xfId="3" applyNumberFormat="1" applyFont="1" applyBorder="1" applyAlignment="1">
      <alignment horizontal="right"/>
    </xf>
    <xf numFmtId="165" fontId="7" fillId="0" borderId="13" xfId="3" applyNumberFormat="1" applyFont="1" applyBorder="1" applyAlignment="1">
      <alignment horizontal="right"/>
    </xf>
    <xf numFmtId="165" fontId="6" fillId="0" borderId="8" xfId="3" applyNumberFormat="1" applyFont="1" applyFill="1" applyBorder="1" applyAlignment="1">
      <alignment horizontal="right"/>
    </xf>
    <xf numFmtId="165" fontId="6" fillId="0" borderId="9" xfId="3" applyNumberFormat="1" applyFont="1" applyFill="1" applyBorder="1" applyAlignment="1">
      <alignment horizontal="right"/>
    </xf>
    <xf numFmtId="165" fontId="6" fillId="0" borderId="39" xfId="3" applyNumberFormat="1" applyFont="1" applyFill="1" applyBorder="1" applyAlignment="1">
      <alignment horizontal="right"/>
    </xf>
    <xf numFmtId="165" fontId="5" fillId="2" borderId="14" xfId="3" applyNumberFormat="1" applyFont="1" applyFill="1" applyBorder="1" applyAlignment="1" applyProtection="1">
      <alignment horizontal="right"/>
      <protection locked="0"/>
    </xf>
    <xf numFmtId="165" fontId="5" fillId="2" borderId="45" xfId="3" applyNumberFormat="1" applyFont="1" applyFill="1" applyBorder="1" applyAlignment="1" applyProtection="1">
      <alignment horizontal="right"/>
      <protection locked="0"/>
    </xf>
    <xf numFmtId="165" fontId="5" fillId="2" borderId="42" xfId="3" applyNumberFormat="1" applyFont="1" applyFill="1" applyBorder="1" applyAlignment="1" applyProtection="1">
      <alignment horizontal="right"/>
      <protection locked="0"/>
    </xf>
    <xf numFmtId="10" fontId="32" fillId="6" borderId="5" xfId="1" applyNumberFormat="1" applyFont="1" applyFill="1" applyBorder="1" applyAlignment="1">
      <alignment horizontal="center" wrapText="1"/>
    </xf>
    <xf numFmtId="10" fontId="31" fillId="6" borderId="8" xfId="1" applyNumberFormat="1" applyFont="1" applyFill="1" applyBorder="1" applyAlignment="1">
      <alignment horizontal="center" wrapText="1"/>
    </xf>
    <xf numFmtId="0" fontId="26" fillId="6" borderId="32" xfId="0" applyFont="1" applyFill="1" applyBorder="1" applyAlignment="1">
      <alignment horizontal="center"/>
    </xf>
    <xf numFmtId="0" fontId="0" fillId="0" borderId="0" xfId="0"/>
    <xf numFmtId="0" fontId="40" fillId="0" borderId="40" xfId="0" applyFont="1" applyBorder="1"/>
    <xf numFmtId="0" fontId="39" fillId="0" borderId="0" xfId="0" applyFont="1"/>
    <xf numFmtId="0" fontId="0" fillId="9" borderId="0" xfId="0" applyFill="1"/>
    <xf numFmtId="0" fontId="8" fillId="9" borderId="0" xfId="0" applyFont="1" applyFill="1"/>
    <xf numFmtId="0" fontId="0" fillId="9" borderId="0" xfId="0" applyFont="1" applyFill="1" applyBorder="1"/>
    <xf numFmtId="0" fontId="0" fillId="0" borderId="0" xfId="0" applyFont="1" applyAlignment="1">
      <alignment horizontal="left" vertical="top" wrapText="1" indent="1"/>
    </xf>
    <xf numFmtId="0" fontId="20" fillId="0" borderId="0" xfId="0" applyFont="1" applyBorder="1" applyAlignment="1">
      <alignment vertical="top" wrapText="1"/>
    </xf>
    <xf numFmtId="0" fontId="13" fillId="0" borderId="1" xfId="0" applyFont="1" applyBorder="1" applyAlignment="1">
      <alignment shrinkToFit="1"/>
    </xf>
    <xf numFmtId="0" fontId="14" fillId="4" borderId="44" xfId="0" applyFont="1" applyFill="1" applyBorder="1" applyAlignment="1">
      <alignment horizontal="center" shrinkToFit="1"/>
    </xf>
    <xf numFmtId="0" fontId="15" fillId="0" borderId="12" xfId="0" applyFont="1" applyBorder="1" applyAlignment="1">
      <alignment horizontal="center" shrinkToFit="1"/>
    </xf>
    <xf numFmtId="0" fontId="33" fillId="6" borderId="13" xfId="0" applyFont="1" applyFill="1" applyBorder="1" applyAlignment="1">
      <alignment horizontal="center" shrinkToFit="1"/>
    </xf>
    <xf numFmtId="0" fontId="14" fillId="3" borderId="10" xfId="0" applyFont="1" applyFill="1" applyBorder="1" applyAlignment="1">
      <alignment horizontal="left" vertical="center" shrinkToFit="1"/>
    </xf>
    <xf numFmtId="0" fontId="14" fillId="3" borderId="11" xfId="0" applyFont="1" applyFill="1" applyBorder="1" applyAlignment="1">
      <alignment horizontal="left" vertical="center" shrinkToFit="1"/>
    </xf>
    <xf numFmtId="0" fontId="15" fillId="0" borderId="13" xfId="0" applyFont="1" applyBorder="1" applyAlignment="1">
      <alignment horizontal="center" shrinkToFit="1"/>
    </xf>
    <xf numFmtId="0" fontId="3" fillId="0" borderId="0" xfId="0" applyFont="1" applyAlignment="1">
      <alignment horizontal="left" indent="1"/>
    </xf>
    <xf numFmtId="0" fontId="4" fillId="0" borderId="1" xfId="0" applyFont="1" applyBorder="1" applyAlignment="1">
      <alignment horizontal="left" vertical="center" wrapText="1" indent="1"/>
    </xf>
    <xf numFmtId="0" fontId="2" fillId="3" borderId="10" xfId="0" applyFont="1" applyFill="1" applyBorder="1" applyAlignment="1">
      <alignment horizontal="left" indent="2"/>
    </xf>
    <xf numFmtId="0" fontId="2" fillId="3" borderId="11" xfId="0" applyFont="1" applyFill="1" applyBorder="1" applyAlignment="1">
      <alignment horizontal="left" indent="2"/>
    </xf>
    <xf numFmtId="0" fontId="2" fillId="4" borderId="1" xfId="0" applyFont="1" applyFill="1" applyBorder="1" applyAlignment="1">
      <alignment horizontal="left" indent="1"/>
    </xf>
    <xf numFmtId="0" fontId="42" fillId="0" borderId="44" xfId="0" applyFont="1" applyBorder="1" applyAlignment="1">
      <alignment horizontal="right" vertical="center" indent="1"/>
    </xf>
    <xf numFmtId="0" fontId="13" fillId="0" borderId="44" xfId="0" applyFont="1" applyBorder="1" applyAlignment="1">
      <alignment horizontal="center" wrapText="1"/>
    </xf>
    <xf numFmtId="0" fontId="13" fillId="0" borderId="44" xfId="0" applyFont="1" applyFill="1" applyBorder="1" applyAlignment="1">
      <alignment horizontal="center" wrapText="1"/>
    </xf>
    <xf numFmtId="0" fontId="13" fillId="0" borderId="46" xfId="0" applyFont="1" applyBorder="1" applyAlignment="1">
      <alignment horizontal="center" vertical="center" wrapText="1"/>
    </xf>
    <xf numFmtId="0" fontId="13" fillId="0" borderId="46" xfId="0" applyFont="1" applyFill="1" applyBorder="1" applyAlignment="1">
      <alignment horizontal="center" wrapText="1"/>
    </xf>
    <xf numFmtId="0" fontId="42" fillId="0" borderId="46" xfId="0" applyFont="1" applyBorder="1" applyAlignment="1">
      <alignment horizontal="right" vertical="center" indent="1"/>
    </xf>
    <xf numFmtId="9" fontId="41" fillId="0" borderId="46" xfId="0" applyNumberFormat="1" applyFont="1" applyFill="1" applyBorder="1" applyAlignment="1">
      <alignment horizontal="left" vertical="center" wrapText="1"/>
    </xf>
    <xf numFmtId="9" fontId="41" fillId="0" borderId="47" xfId="0" applyNumberFormat="1" applyFont="1" applyFill="1" applyBorder="1" applyAlignment="1">
      <alignment horizontal="left" vertical="center" wrapText="1" indent="1"/>
    </xf>
    <xf numFmtId="0" fontId="2" fillId="3" borderId="17" xfId="0" applyFont="1" applyFill="1" applyBorder="1" applyAlignment="1">
      <alignment horizontal="center" vertical="center"/>
    </xf>
    <xf numFmtId="0" fontId="16" fillId="0" borderId="0" xfId="0" applyFont="1" applyFill="1" applyBorder="1" applyAlignment="1">
      <alignment horizontal="center"/>
    </xf>
    <xf numFmtId="9" fontId="12" fillId="0" borderId="2" xfId="1" applyFont="1" applyBorder="1" applyAlignment="1">
      <alignment horizontal="center" vertical="center"/>
    </xf>
    <xf numFmtId="9" fontId="12" fillId="0" borderId="3" xfId="1" applyFont="1" applyBorder="1" applyAlignment="1">
      <alignment horizontal="center" vertical="center"/>
    </xf>
    <xf numFmtId="9" fontId="12" fillId="0" borderId="4" xfId="1" applyFont="1" applyBorder="1" applyAlignment="1">
      <alignment horizontal="center" vertical="center"/>
    </xf>
    <xf numFmtId="9" fontId="12" fillId="0" borderId="21" xfId="1" applyFont="1" applyBorder="1" applyAlignment="1">
      <alignment horizontal="center" vertical="center"/>
    </xf>
    <xf numFmtId="0" fontId="43" fillId="0" borderId="0" xfId="0" applyFont="1"/>
    <xf numFmtId="9" fontId="44" fillId="0" borderId="2" xfId="1" applyFont="1" applyBorder="1" applyAlignment="1">
      <alignment horizontal="center" shrinkToFit="1"/>
    </xf>
    <xf numFmtId="0" fontId="2" fillId="3" borderId="17" xfId="0" quotePrefix="1" applyFont="1" applyFill="1" applyBorder="1" applyAlignment="1">
      <alignment horizontal="center" vertical="center" wrapText="1"/>
    </xf>
    <xf numFmtId="0" fontId="0" fillId="0" borderId="0" xfId="0" applyFill="1"/>
    <xf numFmtId="0" fontId="13" fillId="0" borderId="0" xfId="0" applyFont="1" applyFill="1" applyAlignment="1">
      <alignment shrinkToFit="1"/>
    </xf>
    <xf numFmtId="0" fontId="13" fillId="0" borderId="0" xfId="0" applyFont="1" applyFill="1" applyAlignment="1">
      <alignment horizontal="center" vertical="center" wrapText="1"/>
    </xf>
    <xf numFmtId="164" fontId="15" fillId="0" borderId="0" xfId="1" applyNumberFormat="1" applyFont="1" applyFill="1" applyBorder="1" applyAlignment="1">
      <alignment horizontal="left" shrinkToFit="1"/>
    </xf>
    <xf numFmtId="0" fontId="14" fillId="0" borderId="0" xfId="0" applyFont="1" applyFill="1" applyBorder="1" applyAlignment="1">
      <alignment horizontal="right"/>
    </xf>
    <xf numFmtId="0" fontId="13" fillId="0" borderId="0" xfId="0" applyFont="1" applyFill="1"/>
    <xf numFmtId="14" fontId="0" fillId="0" borderId="0" xfId="0" applyNumberFormat="1"/>
    <xf numFmtId="0" fontId="8" fillId="0" borderId="0" xfId="0" applyFont="1"/>
    <xf numFmtId="0" fontId="10" fillId="0" borderId="0" xfId="0" applyFont="1"/>
    <xf numFmtId="0" fontId="2" fillId="0" borderId="0" xfId="0" applyFont="1" applyAlignment="1">
      <alignment horizontal="left" indent="2"/>
    </xf>
    <xf numFmtId="0" fontId="2" fillId="0" borderId="0" xfId="0" applyFont="1" applyAlignment="1">
      <alignment horizontal="left" indent="1"/>
    </xf>
    <xf numFmtId="0" fontId="8" fillId="0" borderId="46" xfId="0" applyFont="1" applyBorder="1"/>
    <xf numFmtId="0" fontId="8" fillId="0" borderId="30" xfId="0" applyFont="1" applyBorder="1"/>
    <xf numFmtId="0" fontId="0" fillId="0" borderId="0" xfId="0" applyAlignment="1">
      <alignment horizontal="left" indent="2"/>
    </xf>
    <xf numFmtId="0" fontId="0" fillId="0" borderId="0" xfId="0" applyAlignment="1">
      <alignment horizontal="left" indent="4"/>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0" fillId="0" borderId="0" xfId="0" applyAlignment="1">
      <alignment horizontal="left" indent="1"/>
    </xf>
    <xf numFmtId="0" fontId="12" fillId="0" borderId="0" xfId="0" applyFont="1" applyAlignment="1">
      <alignment horizontal="left" vertical="center"/>
    </xf>
    <xf numFmtId="0" fontId="0" fillId="0" borderId="0" xfId="0" applyFill="1" applyBorder="1" applyAlignment="1">
      <alignment horizontal="left"/>
    </xf>
    <xf numFmtId="0" fontId="0" fillId="0" borderId="0" xfId="0"/>
    <xf numFmtId="0" fontId="0" fillId="0" borderId="0" xfId="0" applyAlignment="1">
      <alignment horizontal="left" wrapText="1" indent="2"/>
    </xf>
    <xf numFmtId="0" fontId="14" fillId="8" borderId="28" xfId="0" applyFont="1" applyFill="1" applyBorder="1" applyAlignment="1">
      <alignment horizontal="center" vertical="center" wrapText="1"/>
    </xf>
    <xf numFmtId="0" fontId="14" fillId="8" borderId="25" xfId="0" applyFont="1" applyFill="1" applyBorder="1" applyAlignment="1">
      <alignment horizontal="center" vertical="center" wrapText="1"/>
    </xf>
    <xf numFmtId="0" fontId="22" fillId="6" borderId="43" xfId="0" applyFont="1" applyFill="1" applyBorder="1" applyAlignment="1">
      <alignment horizontal="left" vertical="center" wrapText="1" indent="1"/>
    </xf>
    <xf numFmtId="0" fontId="22" fillId="6" borderId="30" xfId="0" applyFont="1" applyFill="1" applyBorder="1" applyAlignment="1">
      <alignment horizontal="left" vertical="center" wrapText="1" indent="1"/>
    </xf>
    <xf numFmtId="0" fontId="22" fillId="6" borderId="27" xfId="0" applyFont="1" applyFill="1" applyBorder="1" applyAlignment="1">
      <alignment horizontal="left" vertical="center" wrapText="1" indent="1"/>
    </xf>
    <xf numFmtId="0" fontId="22" fillId="6" borderId="38" xfId="0" applyFont="1" applyFill="1" applyBorder="1" applyAlignment="1">
      <alignment horizontal="left" vertical="center" wrapText="1" indent="1"/>
    </xf>
    <xf numFmtId="0" fontId="22" fillId="6" borderId="0" xfId="0" applyFont="1" applyFill="1" applyBorder="1" applyAlignment="1">
      <alignment horizontal="left" vertical="center" wrapText="1" indent="1"/>
    </xf>
    <xf numFmtId="0" fontId="22" fillId="6" borderId="31" xfId="0" applyFont="1" applyFill="1" applyBorder="1" applyAlignment="1">
      <alignment horizontal="left" vertical="center" wrapText="1" indent="1"/>
    </xf>
    <xf numFmtId="0" fontId="22" fillId="6" borderId="40" xfId="0" applyFont="1" applyFill="1" applyBorder="1" applyAlignment="1">
      <alignment horizontal="left" vertical="center" wrapText="1" indent="1"/>
    </xf>
    <xf numFmtId="0" fontId="22" fillId="6" borderId="41" xfId="0" applyFont="1" applyFill="1" applyBorder="1" applyAlignment="1">
      <alignment horizontal="left" vertical="center" wrapText="1" indent="1"/>
    </xf>
    <xf numFmtId="0" fontId="22" fillId="6" borderId="24" xfId="0" applyFont="1" applyFill="1" applyBorder="1" applyAlignment="1">
      <alignment horizontal="left" vertical="center" wrapText="1" indent="1"/>
    </xf>
    <xf numFmtId="0" fontId="0" fillId="0" borderId="0" xfId="0" applyFont="1" applyAlignment="1">
      <alignment horizontal="left" vertical="top" wrapText="1" indent="1"/>
    </xf>
    <xf numFmtId="0" fontId="23" fillId="0" borderId="38" xfId="0" applyFont="1" applyBorder="1" applyAlignment="1">
      <alignment horizontal="left" vertical="top" wrapText="1" indent="1"/>
    </xf>
    <xf numFmtId="0" fontId="23" fillId="0" borderId="0" xfId="0" applyFont="1" applyBorder="1" applyAlignment="1">
      <alignment horizontal="left" vertical="top" wrapText="1" indent="1"/>
    </xf>
    <xf numFmtId="0" fontId="20" fillId="0" borderId="0" xfId="0" applyFont="1" applyBorder="1" applyAlignment="1">
      <alignment horizontal="left" vertical="top" wrapText="1" indent="1"/>
    </xf>
    <xf numFmtId="0" fontId="20" fillId="0" borderId="41" xfId="0" applyFont="1" applyBorder="1" applyAlignment="1">
      <alignment horizontal="left" vertical="top" wrapText="1" indent="1"/>
    </xf>
    <xf numFmtId="0" fontId="18" fillId="3" borderId="28"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0" borderId="0" xfId="0" applyFont="1" applyAlignment="1">
      <alignment horizontal="center" vertical="center" wrapText="1"/>
    </xf>
  </cellXfs>
  <cellStyles count="4">
    <cellStyle name="Comma" xfId="3" builtinId="3"/>
    <cellStyle name="Normal" xfId="0" builtinId="0"/>
    <cellStyle name="Normal 2 2" xfId="2" xr:uid="{B5AB21EA-2DA4-4F06-9767-D842CB39F81B}"/>
    <cellStyle name="Percent" xfId="1" builtinId="5"/>
  </cellStyles>
  <dxfs count="20">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ont>
        <b/>
        <i val="0"/>
        <color theme="1"/>
      </font>
      <fill>
        <patternFill>
          <bgColor theme="9" tint="0.39994506668294322"/>
        </patternFill>
      </fill>
    </dxf>
    <dxf>
      <font>
        <b/>
        <i val="0"/>
        <color theme="1"/>
      </font>
      <fill>
        <patternFill>
          <bgColor rgb="FFFF9999"/>
        </patternFill>
      </fill>
    </dxf>
    <dxf>
      <fill>
        <patternFill>
          <bgColor rgb="FFCCCCFF"/>
        </patternFill>
      </fill>
    </dxf>
    <dxf>
      <fill>
        <patternFill>
          <bgColor rgb="FFCCCCFF"/>
        </patternFill>
      </fill>
    </dxf>
    <dxf>
      <font>
        <color theme="0"/>
      </font>
      <fill>
        <patternFill>
          <bgColor rgb="FF9900FF"/>
        </patternFill>
      </fill>
    </dxf>
    <dxf>
      <font>
        <color theme="0"/>
      </font>
      <fill>
        <patternFill>
          <bgColor rgb="FF9900FF"/>
        </patternFill>
      </fill>
    </dxf>
    <dxf>
      <font>
        <b/>
        <i/>
        <color theme="0"/>
      </font>
      <fill>
        <patternFill>
          <bgColor rgb="FF9900FF"/>
        </patternFill>
      </fill>
    </dxf>
    <dxf>
      <font>
        <b/>
        <i/>
        <color theme="0"/>
      </font>
      <fill>
        <patternFill>
          <bgColor rgb="FF9900FF"/>
        </patternFill>
      </fill>
    </dxf>
  </dxfs>
  <tableStyles count="0" defaultTableStyle="TableStyleMedium2" defaultPivotStyle="PivotStyleLight16"/>
  <colors>
    <mruColors>
      <color rgb="FF9900FF"/>
      <color rgb="FF800000"/>
      <color rgb="FF0000CC"/>
      <color rgb="FFFFFFCC"/>
      <color rgb="FFCCCCFF"/>
      <color rgb="FFFF9999"/>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857250</xdr:colOff>
      <xdr:row>14</xdr:row>
      <xdr:rowOff>171450</xdr:rowOff>
    </xdr:from>
    <xdr:to>
      <xdr:col>24</xdr:col>
      <xdr:colOff>152400</xdr:colOff>
      <xdr:row>25</xdr:row>
      <xdr:rowOff>104775</xdr:rowOff>
    </xdr:to>
    <xdr:cxnSp macro="">
      <xdr:nvCxnSpPr>
        <xdr:cNvPr id="3" name="Straight Arrow Connector 2">
          <a:extLst>
            <a:ext uri="{FF2B5EF4-FFF2-40B4-BE49-F238E27FC236}">
              <a16:creationId xmlns:a16="http://schemas.microsoft.com/office/drawing/2014/main" id="{A4635FE6-C490-4079-A89D-F6A53B68D01B}"/>
            </a:ext>
          </a:extLst>
        </xdr:cNvPr>
        <xdr:cNvCxnSpPr/>
      </xdr:nvCxnSpPr>
      <xdr:spPr>
        <a:xfrm flipH="1">
          <a:off x="21688425" y="1743075"/>
          <a:ext cx="247650" cy="22574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10</xdr:row>
      <xdr:rowOff>142875</xdr:rowOff>
    </xdr:from>
    <xdr:to>
      <xdr:col>28</xdr:col>
      <xdr:colOff>676275</xdr:colOff>
      <xdr:row>23</xdr:row>
      <xdr:rowOff>66675</xdr:rowOff>
    </xdr:to>
    <xdr:cxnSp macro="">
      <xdr:nvCxnSpPr>
        <xdr:cNvPr id="5" name="Straight Arrow Connector 4">
          <a:extLst>
            <a:ext uri="{FF2B5EF4-FFF2-40B4-BE49-F238E27FC236}">
              <a16:creationId xmlns:a16="http://schemas.microsoft.com/office/drawing/2014/main" id="{68ADD441-CF65-4860-B9DD-0F7F9517DB63}"/>
            </a:ext>
          </a:extLst>
        </xdr:cNvPr>
        <xdr:cNvCxnSpPr/>
      </xdr:nvCxnSpPr>
      <xdr:spPr>
        <a:xfrm flipH="1">
          <a:off x="12382500" y="1143000"/>
          <a:ext cx="13725525" cy="24288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657225</xdr:colOff>
      <xdr:row>10</xdr:row>
      <xdr:rowOff>152400</xdr:rowOff>
    </xdr:from>
    <xdr:to>
      <xdr:col>24</xdr:col>
      <xdr:colOff>866775</xdr:colOff>
      <xdr:row>24</xdr:row>
      <xdr:rowOff>114300</xdr:rowOff>
    </xdr:to>
    <xdr:cxnSp macro="">
      <xdr:nvCxnSpPr>
        <xdr:cNvPr id="6" name="Straight Arrow Connector 5">
          <a:extLst>
            <a:ext uri="{FF2B5EF4-FFF2-40B4-BE49-F238E27FC236}">
              <a16:creationId xmlns:a16="http://schemas.microsoft.com/office/drawing/2014/main" id="{CB8BDEB9-B74E-482F-9EE4-C242AD2EDE64}"/>
            </a:ext>
          </a:extLst>
        </xdr:cNvPr>
        <xdr:cNvCxnSpPr/>
      </xdr:nvCxnSpPr>
      <xdr:spPr>
        <a:xfrm flipH="1">
          <a:off x="13125450" y="1152525"/>
          <a:ext cx="9525000" cy="2657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704850</xdr:colOff>
      <xdr:row>12</xdr:row>
      <xdr:rowOff>19050</xdr:rowOff>
    </xdr:from>
    <xdr:to>
      <xdr:col>23</xdr:col>
      <xdr:colOff>704850</xdr:colOff>
      <xdr:row>25</xdr:row>
      <xdr:rowOff>104775</xdr:rowOff>
    </xdr:to>
    <xdr:cxnSp macro="">
      <xdr:nvCxnSpPr>
        <xdr:cNvPr id="7" name="Straight Arrow Connector 6">
          <a:extLst>
            <a:ext uri="{FF2B5EF4-FFF2-40B4-BE49-F238E27FC236}">
              <a16:creationId xmlns:a16="http://schemas.microsoft.com/office/drawing/2014/main" id="{D61B1A3E-1FAC-4279-A26E-AFFAAFD641FA}"/>
            </a:ext>
          </a:extLst>
        </xdr:cNvPr>
        <xdr:cNvCxnSpPr/>
      </xdr:nvCxnSpPr>
      <xdr:spPr>
        <a:xfrm flipH="1">
          <a:off x="13173075" y="1209675"/>
          <a:ext cx="8362950" cy="2790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D6157-F519-4C31-81B4-5D9BDFA92655}">
  <sheetPr codeName="Sheet1"/>
  <dimension ref="A1:H14"/>
  <sheetViews>
    <sheetView tabSelected="1" zoomScale="115" zoomScaleNormal="115" workbookViewId="0">
      <pane ySplit="1" topLeftCell="A2" activePane="bottomLeft" state="frozen"/>
      <selection pane="bottomLeft" activeCell="A12" sqref="A12"/>
    </sheetView>
  </sheetViews>
  <sheetFormatPr defaultColWidth="0" defaultRowHeight="15" zeroHeight="1" x14ac:dyDescent="0.25"/>
  <cols>
    <col min="1" max="1" width="110" style="3" customWidth="1"/>
    <col min="2" max="8" width="0" style="3" hidden="1" customWidth="1"/>
    <col min="9" max="16384" width="9.140625" style="3" hidden="1"/>
  </cols>
  <sheetData>
    <row r="1" spans="1:2" ht="18.75" x14ac:dyDescent="0.3">
      <c r="A1" s="28" t="s">
        <v>40</v>
      </c>
      <c r="B1" s="28"/>
    </row>
    <row r="2" spans="1:2" x14ac:dyDescent="0.25">
      <c r="A2" s="4" t="s">
        <v>41</v>
      </c>
    </row>
    <row r="3" spans="1:2" ht="75" x14ac:dyDescent="0.25">
      <c r="A3" s="31" t="s">
        <v>64</v>
      </c>
    </row>
    <row r="4" spans="1:2" ht="165" x14ac:dyDescent="0.25">
      <c r="A4" s="31" t="s">
        <v>85</v>
      </c>
    </row>
    <row r="5" spans="1:2" x14ac:dyDescent="0.25">
      <c r="A5" s="4" t="s">
        <v>42</v>
      </c>
    </row>
    <row r="6" spans="1:2" ht="60" x14ac:dyDescent="0.25">
      <c r="A6" s="31" t="s">
        <v>65</v>
      </c>
    </row>
    <row r="7" spans="1:2" x14ac:dyDescent="0.25">
      <c r="A7" s="4" t="s">
        <v>43</v>
      </c>
    </row>
    <row r="8" spans="1:2" ht="135" x14ac:dyDescent="0.25">
      <c r="A8" s="31" t="s">
        <v>86</v>
      </c>
    </row>
    <row r="9" spans="1:2" x14ac:dyDescent="0.25">
      <c r="A9" s="4" t="s">
        <v>71</v>
      </c>
    </row>
    <row r="10" spans="1:2" ht="45" x14ac:dyDescent="0.25">
      <c r="A10" s="31" t="s">
        <v>72</v>
      </c>
    </row>
    <row r="11" spans="1:2" x14ac:dyDescent="0.25">
      <c r="A11" s="4" t="s">
        <v>92</v>
      </c>
    </row>
    <row r="12" spans="1:2" ht="60" x14ac:dyDescent="0.25">
      <c r="A12" s="31" t="s">
        <v>93</v>
      </c>
    </row>
    <row r="13" spans="1:2" x14ac:dyDescent="0.25">
      <c r="A13" s="29" t="s">
        <v>51</v>
      </c>
    </row>
    <row r="14" spans="1:2" x14ac:dyDescent="0.25">
      <c r="A14" s="30" t="s">
        <v>26</v>
      </c>
    </row>
  </sheetData>
  <sheetProtection sheet="1" objects="1" scenarios="1" formatCells="0"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9F2F6-CBA2-491B-8403-818846B12F00}">
  <sheetPr codeName="Sheet2"/>
  <dimension ref="A1:I45"/>
  <sheetViews>
    <sheetView showGridLines="0" workbookViewId="0">
      <pane ySplit="1" topLeftCell="A2" activePane="bottomLeft" state="frozen"/>
      <selection pane="bottomLeft" activeCell="C18" sqref="C18"/>
    </sheetView>
  </sheetViews>
  <sheetFormatPr defaultColWidth="0" defaultRowHeight="15" zeroHeight="1" x14ac:dyDescent="0.25"/>
  <cols>
    <col min="1" max="1" width="35.42578125" customWidth="1"/>
    <col min="2" max="2" width="12.7109375" customWidth="1"/>
    <col min="3" max="9" width="19.5703125" customWidth="1"/>
    <col min="10" max="16384" width="9.140625" hidden="1"/>
  </cols>
  <sheetData>
    <row r="1" spans="1:9" ht="18.75" x14ac:dyDescent="0.3">
      <c r="A1" s="153" t="s">
        <v>70</v>
      </c>
      <c r="B1" s="1"/>
      <c r="C1" s="32" t="str">
        <f>IF(OR(B22&lt;&gt;B17,B27&lt;&gt;B17,B32&lt;&gt;B17,B37&lt;&gt;B17,B42&lt;&gt;B17),"! Warning! # families sent survey needs to be consistent across all subgroups","")&amp;IF(OR(B23&lt;&gt;B18,B28&lt;&gt;B18,B33&lt;&gt;B18,B38&lt;&gt;B18,B43&lt;&gt;B18),"!  Warning! # families responded to survey needs to be consistent across all subgroups","")</f>
        <v/>
      </c>
    </row>
    <row r="2" spans="1:9" x14ac:dyDescent="0.25">
      <c r="A2" s="185" t="s">
        <v>0</v>
      </c>
      <c r="B2" s="185"/>
      <c r="C2" s="185"/>
      <c r="D2" s="185"/>
      <c r="E2" s="185"/>
      <c r="F2" s="185"/>
      <c r="G2" s="185"/>
      <c r="H2" s="185"/>
      <c r="I2" s="185"/>
    </row>
    <row r="3" spans="1:9" x14ac:dyDescent="0.25">
      <c r="A3" s="188" t="s">
        <v>66</v>
      </c>
      <c r="B3" s="188"/>
      <c r="C3" s="188"/>
      <c r="D3" s="188"/>
      <c r="E3" s="188"/>
      <c r="F3" s="188"/>
      <c r="G3" s="188"/>
      <c r="H3" s="188"/>
      <c r="I3" s="188"/>
    </row>
    <row r="4" spans="1:9" x14ac:dyDescent="0.25">
      <c r="A4" s="184" t="s">
        <v>67</v>
      </c>
      <c r="B4" s="184"/>
      <c r="C4" s="184"/>
      <c r="D4" s="184"/>
      <c r="E4" s="184"/>
      <c r="F4" s="184"/>
      <c r="G4" s="184"/>
      <c r="H4" s="184"/>
      <c r="I4" s="184"/>
    </row>
    <row r="5" spans="1:9" x14ac:dyDescent="0.25">
      <c r="A5" s="188" t="s">
        <v>94</v>
      </c>
      <c r="B5" s="188"/>
      <c r="C5" s="188"/>
      <c r="D5" s="188"/>
      <c r="E5" s="188"/>
      <c r="F5" s="188"/>
      <c r="G5" s="188"/>
      <c r="H5" s="188"/>
      <c r="I5" s="188"/>
    </row>
    <row r="6" spans="1:9" x14ac:dyDescent="0.25">
      <c r="A6" s="189" t="s">
        <v>95</v>
      </c>
      <c r="B6" s="189"/>
      <c r="C6" s="189"/>
      <c r="D6" s="189"/>
      <c r="E6" s="189"/>
      <c r="F6" s="189"/>
      <c r="G6" s="189"/>
      <c r="H6" s="189"/>
      <c r="I6" s="189"/>
    </row>
    <row r="7" spans="1:9" x14ac:dyDescent="0.25">
      <c r="A7" s="188" t="s">
        <v>63</v>
      </c>
      <c r="B7" s="188"/>
      <c r="C7" s="188"/>
      <c r="D7" s="188"/>
      <c r="E7" s="188"/>
      <c r="F7" s="188"/>
      <c r="G7" s="188"/>
      <c r="H7" s="188"/>
      <c r="I7" s="188"/>
    </row>
    <row r="8" spans="1:9" x14ac:dyDescent="0.25">
      <c r="A8" s="189" t="s">
        <v>96</v>
      </c>
      <c r="B8" s="189"/>
      <c r="C8" s="189"/>
      <c r="D8" s="189"/>
      <c r="E8" s="189"/>
      <c r="F8" s="189"/>
      <c r="G8" s="189"/>
      <c r="H8" s="189"/>
      <c r="I8" s="189"/>
    </row>
    <row r="9" spans="1:9" x14ac:dyDescent="0.25">
      <c r="A9" s="188" t="s">
        <v>68</v>
      </c>
      <c r="B9" s="188"/>
      <c r="C9" s="188"/>
      <c r="D9" s="188"/>
      <c r="E9" s="188"/>
      <c r="F9" s="188"/>
      <c r="G9" s="188"/>
      <c r="H9" s="188"/>
      <c r="I9" s="188"/>
    </row>
    <row r="10" spans="1:9" s="22" customFormat="1" ht="8.25" x14ac:dyDescent="0.15"/>
    <row r="11" spans="1:9" s="3" customFormat="1" ht="30" x14ac:dyDescent="0.25">
      <c r="A11" s="154" t="s">
        <v>54</v>
      </c>
      <c r="B11" s="5" t="s">
        <v>6</v>
      </c>
      <c r="C11" s="16" t="s">
        <v>1</v>
      </c>
      <c r="D11" s="17" t="s">
        <v>2</v>
      </c>
      <c r="E11" s="17" t="s">
        <v>3</v>
      </c>
      <c r="F11" s="17" t="s">
        <v>4</v>
      </c>
      <c r="G11" s="23" t="s">
        <v>5</v>
      </c>
      <c r="H11" s="23" t="s">
        <v>10</v>
      </c>
      <c r="I11" s="18" t="s">
        <v>12</v>
      </c>
    </row>
    <row r="12" spans="1:9" x14ac:dyDescent="0.25">
      <c r="A12" s="155" t="s">
        <v>7</v>
      </c>
      <c r="B12" s="10">
        <f>SUM(C12:I12)</f>
        <v>963</v>
      </c>
      <c r="C12" s="12">
        <v>22</v>
      </c>
      <c r="D12" s="13">
        <v>4</v>
      </c>
      <c r="E12" s="13">
        <v>368</v>
      </c>
      <c r="F12" s="13">
        <v>105</v>
      </c>
      <c r="G12" s="24">
        <v>214</v>
      </c>
      <c r="H12" s="24">
        <v>250</v>
      </c>
      <c r="I12" s="112"/>
    </row>
    <row r="13" spans="1:9" x14ac:dyDescent="0.25">
      <c r="A13" s="156" t="s">
        <v>8</v>
      </c>
      <c r="B13" s="11">
        <f>SUM(C13:I13)</f>
        <v>811</v>
      </c>
      <c r="C13" s="14">
        <v>17</v>
      </c>
      <c r="D13" s="15">
        <v>3</v>
      </c>
      <c r="E13" s="15">
        <v>328</v>
      </c>
      <c r="F13" s="15">
        <v>85</v>
      </c>
      <c r="G13" s="25">
        <v>175</v>
      </c>
      <c r="H13" s="25">
        <v>203</v>
      </c>
      <c r="I13" s="113"/>
    </row>
    <row r="14" spans="1:9" x14ac:dyDescent="0.25">
      <c r="A14" s="157" t="s">
        <v>9</v>
      </c>
      <c r="B14" s="114">
        <f>IFERROR(B13/B12,"")</f>
        <v>0.84215991692627201</v>
      </c>
      <c r="C14" s="115">
        <f t="shared" ref="C14:I14" si="0">IFERROR(C13/C12,"")</f>
        <v>0.77272727272727271</v>
      </c>
      <c r="D14" s="116">
        <f t="shared" si="0"/>
        <v>0.75</v>
      </c>
      <c r="E14" s="116">
        <f t="shared" si="0"/>
        <v>0.89130434782608692</v>
      </c>
      <c r="F14" s="116">
        <f t="shared" si="0"/>
        <v>0.80952380952380953</v>
      </c>
      <c r="G14" s="117">
        <f t="shared" si="0"/>
        <v>0.81775700934579443</v>
      </c>
      <c r="H14" s="117">
        <f t="shared" si="0"/>
        <v>0.81200000000000006</v>
      </c>
      <c r="I14" s="118" t="str">
        <f t="shared" si="0"/>
        <v/>
      </c>
    </row>
    <row r="15" spans="1:9" s="22" customFormat="1" ht="8.25" x14ac:dyDescent="0.15">
      <c r="A15" s="186"/>
      <c r="B15" s="186"/>
      <c r="C15" s="186"/>
      <c r="D15" s="186"/>
      <c r="E15" s="186"/>
      <c r="F15" s="186"/>
      <c r="G15" s="186"/>
      <c r="H15" s="186"/>
      <c r="I15" s="186"/>
    </row>
    <row r="16" spans="1:9" s="3" customFormat="1" ht="30.75" thickBot="1" x14ac:dyDescent="0.3">
      <c r="A16" s="154" t="s">
        <v>55</v>
      </c>
      <c r="B16" s="5" t="s">
        <v>6</v>
      </c>
      <c r="C16" s="19" t="s">
        <v>1</v>
      </c>
      <c r="D16" s="20" t="s">
        <v>2</v>
      </c>
      <c r="E16" s="20" t="s">
        <v>3</v>
      </c>
      <c r="F16" s="20" t="s">
        <v>4</v>
      </c>
      <c r="G16" s="20" t="s">
        <v>5</v>
      </c>
      <c r="H16" s="110" t="s">
        <v>10</v>
      </c>
      <c r="I16" s="21" t="s">
        <v>12</v>
      </c>
    </row>
    <row r="17" spans="1:9" ht="15.75" thickBot="1" x14ac:dyDescent="0.3">
      <c r="A17" s="155" t="s">
        <v>7</v>
      </c>
      <c r="B17" s="8">
        <f>SUM(C17:I17)</f>
        <v>0</v>
      </c>
      <c r="C17" s="33"/>
      <c r="D17" s="33"/>
      <c r="E17" s="33"/>
      <c r="F17" s="33"/>
      <c r="G17" s="33"/>
      <c r="H17" s="33"/>
      <c r="I17" s="33"/>
    </row>
    <row r="18" spans="1:9" ht="15.75" thickBot="1" x14ac:dyDescent="0.3">
      <c r="A18" s="156" t="s">
        <v>8</v>
      </c>
      <c r="B18" s="9">
        <f>SUM(C18:I18)</f>
        <v>0</v>
      </c>
      <c r="C18" s="33"/>
      <c r="D18" s="33"/>
      <c r="E18" s="33"/>
      <c r="F18" s="33"/>
      <c r="G18" s="33"/>
      <c r="H18" s="33"/>
      <c r="I18" s="33"/>
    </row>
    <row r="19" spans="1:9" x14ac:dyDescent="0.25">
      <c r="A19" s="157" t="s">
        <v>9</v>
      </c>
      <c r="B19" s="114" t="str">
        <f>IFERROR(B18/B17,"")</f>
        <v/>
      </c>
      <c r="C19" s="119" t="str">
        <f t="shared" ref="C19:F19" si="1">IFERROR(C18/C17,"")</f>
        <v/>
      </c>
      <c r="D19" s="120" t="str">
        <f t="shared" si="1"/>
        <v/>
      </c>
      <c r="E19" s="120" t="str">
        <f t="shared" si="1"/>
        <v/>
      </c>
      <c r="F19" s="120" t="str">
        <f t="shared" si="1"/>
        <v/>
      </c>
      <c r="G19" s="120" t="str">
        <f>IFERROR(G18/G17,"")</f>
        <v/>
      </c>
      <c r="H19" s="122" t="str">
        <f t="shared" ref="H19:I19" si="2">IFERROR(H18/H17,"")</f>
        <v/>
      </c>
      <c r="I19" s="121" t="str">
        <f t="shared" si="2"/>
        <v/>
      </c>
    </row>
    <row r="20" spans="1:9" s="22" customFormat="1" ht="8.25" x14ac:dyDescent="0.15">
      <c r="A20" s="187"/>
      <c r="B20" s="187"/>
      <c r="C20" s="187"/>
      <c r="D20" s="187"/>
      <c r="E20" s="187"/>
      <c r="F20" s="187"/>
      <c r="G20" s="187"/>
      <c r="H20" s="187"/>
      <c r="I20" s="187"/>
    </row>
    <row r="21" spans="1:9" s="3" customFormat="1" ht="16.5" thickBot="1" x14ac:dyDescent="0.3">
      <c r="A21" s="154" t="s">
        <v>11</v>
      </c>
      <c r="B21" s="5" t="s">
        <v>6</v>
      </c>
      <c r="C21" s="19" t="s">
        <v>12</v>
      </c>
      <c r="D21" s="21" t="s">
        <v>13</v>
      </c>
      <c r="I21"/>
    </row>
    <row r="22" spans="1:9" ht="15.75" thickBot="1" x14ac:dyDescent="0.3">
      <c r="A22" s="155" t="s">
        <v>7</v>
      </c>
      <c r="B22" s="8">
        <f>SUM(C22:D22)</f>
        <v>0</v>
      </c>
      <c r="C22" s="33"/>
      <c r="D22" s="33"/>
    </row>
    <row r="23" spans="1:9" ht="15.75" thickBot="1" x14ac:dyDescent="0.3">
      <c r="A23" s="156" t="s">
        <v>8</v>
      </c>
      <c r="B23" s="9">
        <f>SUM(C23:D23)</f>
        <v>0</v>
      </c>
      <c r="C23" s="33"/>
      <c r="D23" s="33"/>
    </row>
    <row r="24" spans="1:9" x14ac:dyDescent="0.25">
      <c r="A24" s="157" t="s">
        <v>9</v>
      </c>
      <c r="B24" s="114" t="str">
        <f>IFERROR(B23/B22,"")</f>
        <v/>
      </c>
      <c r="C24" s="119" t="str">
        <f t="shared" ref="C24" si="3">IFERROR(C23/C22,"")</f>
        <v/>
      </c>
      <c r="D24" s="121" t="str">
        <f t="shared" ref="D24" si="4">IFERROR(D23/D22,"")</f>
        <v/>
      </c>
    </row>
    <row r="25" spans="1:9" s="22" customFormat="1" ht="8.25" x14ac:dyDescent="0.15">
      <c r="A25" s="182"/>
      <c r="B25" s="182"/>
      <c r="C25" s="182"/>
      <c r="D25" s="182"/>
      <c r="E25" s="182"/>
      <c r="F25" s="182"/>
      <c r="G25" s="182"/>
      <c r="H25" s="182"/>
      <c r="I25" s="182"/>
    </row>
    <row r="26" spans="1:9" s="3" customFormat="1" ht="30.75" thickBot="1" x14ac:dyDescent="0.3">
      <c r="A26" s="154" t="s">
        <v>14</v>
      </c>
      <c r="B26" s="5" t="s">
        <v>6</v>
      </c>
      <c r="C26" s="16" t="s">
        <v>15</v>
      </c>
      <c r="D26" s="17" t="s">
        <v>16</v>
      </c>
      <c r="E26" s="17" t="s">
        <v>17</v>
      </c>
      <c r="F26" s="17" t="s">
        <v>18</v>
      </c>
      <c r="G26" s="18" t="s">
        <v>19</v>
      </c>
    </row>
    <row r="27" spans="1:9" ht="15.75" thickBot="1" x14ac:dyDescent="0.3">
      <c r="A27" s="155" t="s">
        <v>7</v>
      </c>
      <c r="B27" s="10">
        <f>SUM(C27:G27)</f>
        <v>0</v>
      </c>
      <c r="C27" s="33"/>
      <c r="D27" s="33"/>
      <c r="E27" s="33"/>
      <c r="F27" s="33"/>
      <c r="G27" s="33"/>
      <c r="H27" s="3"/>
    </row>
    <row r="28" spans="1:9" ht="15.75" thickBot="1" x14ac:dyDescent="0.3">
      <c r="A28" s="156" t="s">
        <v>8</v>
      </c>
      <c r="B28" s="11">
        <f>SUM(C28:G28)</f>
        <v>0</v>
      </c>
      <c r="C28" s="33"/>
      <c r="D28" s="33"/>
      <c r="E28" s="33"/>
      <c r="F28" s="33"/>
      <c r="G28" s="33"/>
      <c r="H28" s="3"/>
    </row>
    <row r="29" spans="1:9" x14ac:dyDescent="0.25">
      <c r="A29" s="157" t="s">
        <v>9</v>
      </c>
      <c r="B29" s="114" t="str">
        <f>IFERROR(B28/B27,"")</f>
        <v/>
      </c>
      <c r="C29" s="115" t="str">
        <f t="shared" ref="C29" si="5">IFERROR(C28/C27,"")</f>
        <v/>
      </c>
      <c r="D29" s="116" t="str">
        <f t="shared" ref="D29" si="6">IFERROR(D28/D27,"")</f>
        <v/>
      </c>
      <c r="E29" s="116" t="str">
        <f t="shared" ref="E29" si="7">IFERROR(E28/E27,"")</f>
        <v/>
      </c>
      <c r="F29" s="116" t="str">
        <f t="shared" ref="F29" si="8">IFERROR(F28/F27,"")</f>
        <v/>
      </c>
      <c r="G29" s="118" t="str">
        <f t="shared" ref="G29" si="9">IFERROR(G28/G27,"")</f>
        <v/>
      </c>
      <c r="H29" s="3"/>
    </row>
    <row r="30" spans="1:9" s="22" customFormat="1" ht="8.25" x14ac:dyDescent="0.15">
      <c r="A30" s="182"/>
      <c r="B30" s="182"/>
      <c r="C30" s="182"/>
      <c r="D30" s="182"/>
      <c r="E30" s="182"/>
      <c r="F30" s="182"/>
      <c r="G30" s="182"/>
      <c r="H30" s="182"/>
      <c r="I30" s="182"/>
    </row>
    <row r="31" spans="1:9" s="3" customFormat="1" ht="16.5" thickBot="1" x14ac:dyDescent="0.3">
      <c r="A31" s="154" t="s">
        <v>20</v>
      </c>
      <c r="B31" s="5" t="s">
        <v>6</v>
      </c>
      <c r="C31" s="19" t="s">
        <v>21</v>
      </c>
      <c r="D31" s="17" t="s">
        <v>22</v>
      </c>
      <c r="E31" s="166" t="s">
        <v>81</v>
      </c>
      <c r="I31"/>
    </row>
    <row r="32" spans="1:9" ht="15.75" thickBot="1" x14ac:dyDescent="0.3">
      <c r="A32" s="155" t="s">
        <v>7</v>
      </c>
      <c r="B32" s="8">
        <f>SUM(C32:E32)</f>
        <v>0</v>
      </c>
      <c r="C32" s="33"/>
      <c r="D32" s="33"/>
      <c r="E32" s="33"/>
    </row>
    <row r="33" spans="1:9" ht="15.75" thickBot="1" x14ac:dyDescent="0.3">
      <c r="A33" s="156" t="s">
        <v>8</v>
      </c>
      <c r="B33" s="9">
        <f>SUM(C33:E33)</f>
        <v>0</v>
      </c>
      <c r="C33" s="33"/>
      <c r="D33" s="33"/>
      <c r="E33" s="33"/>
    </row>
    <row r="34" spans="1:9" x14ac:dyDescent="0.25">
      <c r="A34" s="157" t="s">
        <v>9</v>
      </c>
      <c r="B34" s="114" t="str">
        <f>IFERROR(B33/B32,"")</f>
        <v/>
      </c>
      <c r="C34" s="119" t="str">
        <f t="shared" ref="C34" si="10">IFERROR(C33/C32,"")</f>
        <v/>
      </c>
      <c r="D34" s="116" t="str">
        <f t="shared" ref="D34:E34" si="11">IFERROR(D33/D32,"")</f>
        <v/>
      </c>
      <c r="E34" s="121" t="str">
        <f t="shared" si="11"/>
        <v/>
      </c>
    </row>
    <row r="35" spans="1:9" s="22" customFormat="1" ht="8.25" x14ac:dyDescent="0.15">
      <c r="A35" s="182"/>
      <c r="B35" s="182"/>
      <c r="C35" s="182"/>
      <c r="D35" s="182"/>
      <c r="E35" s="182"/>
      <c r="F35" s="182"/>
      <c r="G35" s="182"/>
      <c r="H35" s="182"/>
      <c r="I35" s="182"/>
    </row>
    <row r="36" spans="1:9" s="3" customFormat="1" ht="16.5" thickBot="1" x14ac:dyDescent="0.3">
      <c r="A36" s="154" t="s">
        <v>24</v>
      </c>
      <c r="B36" s="5" t="s">
        <v>6</v>
      </c>
      <c r="C36" s="19" t="s">
        <v>83</v>
      </c>
      <c r="D36" s="17" t="s">
        <v>23</v>
      </c>
      <c r="E36" s="21" t="s">
        <v>84</v>
      </c>
      <c r="I36"/>
    </row>
    <row r="37" spans="1:9" ht="15.75" thickBot="1" x14ac:dyDescent="0.3">
      <c r="A37" s="155" t="s">
        <v>7</v>
      </c>
      <c r="B37" s="8">
        <f>SUM(C37:E37)</f>
        <v>0</v>
      </c>
      <c r="C37" s="33"/>
      <c r="D37" s="33"/>
      <c r="E37" s="33"/>
    </row>
    <row r="38" spans="1:9" ht="15.75" thickBot="1" x14ac:dyDescent="0.3">
      <c r="A38" s="156" t="s">
        <v>8</v>
      </c>
      <c r="B38" s="9">
        <f>SUM(C38:E38)</f>
        <v>0</v>
      </c>
      <c r="C38" s="33"/>
      <c r="D38" s="33"/>
      <c r="E38" s="33"/>
    </row>
    <row r="39" spans="1:9" x14ac:dyDescent="0.25">
      <c r="A39" s="157" t="s">
        <v>9</v>
      </c>
      <c r="B39" s="114" t="str">
        <f>IFERROR(B38/B37,"")</f>
        <v/>
      </c>
      <c r="C39" s="119" t="str">
        <f t="shared" ref="C39" si="12">IFERROR(C38/C37,"")</f>
        <v/>
      </c>
      <c r="D39" s="116" t="str">
        <f t="shared" ref="D39" si="13">IFERROR(D38/D37,"")</f>
        <v/>
      </c>
      <c r="E39" s="121" t="str">
        <f t="shared" ref="E39" si="14">IFERROR(E38/E37,"")</f>
        <v/>
      </c>
    </row>
    <row r="40" spans="1:9" s="22" customFormat="1" ht="8.25" x14ac:dyDescent="0.15">
      <c r="A40" s="182"/>
      <c r="B40" s="182"/>
      <c r="C40" s="182"/>
      <c r="D40" s="182"/>
      <c r="E40" s="182"/>
      <c r="F40" s="182"/>
      <c r="G40" s="182"/>
      <c r="H40" s="182"/>
      <c r="I40" s="182"/>
    </row>
    <row r="41" spans="1:9" s="3" customFormat="1" ht="16.5" thickBot="1" x14ac:dyDescent="0.3">
      <c r="A41" s="154" t="s">
        <v>25</v>
      </c>
      <c r="B41" s="5" t="s">
        <v>6</v>
      </c>
      <c r="C41" s="19" t="s">
        <v>27</v>
      </c>
      <c r="D41" s="17" t="s">
        <v>28</v>
      </c>
      <c r="E41" s="21" t="s">
        <v>29</v>
      </c>
      <c r="I41"/>
    </row>
    <row r="42" spans="1:9" ht="15.75" thickBot="1" x14ac:dyDescent="0.3">
      <c r="A42" s="155" t="s">
        <v>7</v>
      </c>
      <c r="B42" s="8">
        <f>SUM(C42:E42)</f>
        <v>0</v>
      </c>
      <c r="C42" s="33"/>
      <c r="D42" s="33"/>
      <c r="E42" s="33"/>
    </row>
    <row r="43" spans="1:9" ht="15.75" thickBot="1" x14ac:dyDescent="0.3">
      <c r="A43" s="156" t="s">
        <v>8</v>
      </c>
      <c r="B43" s="9">
        <f>SUM(C43:E43)</f>
        <v>0</v>
      </c>
      <c r="C43" s="33"/>
      <c r="D43" s="33"/>
      <c r="E43" s="33"/>
    </row>
    <row r="44" spans="1:9" x14ac:dyDescent="0.25">
      <c r="A44" s="157" t="s">
        <v>9</v>
      </c>
      <c r="B44" s="114" t="str">
        <f>IFERROR(B43/B42,"")</f>
        <v/>
      </c>
      <c r="C44" s="119" t="str">
        <f t="shared" ref="C44" si="15">IFERROR(C43/C42,"")</f>
        <v/>
      </c>
      <c r="D44" s="116" t="str">
        <f t="shared" ref="D44" si="16">IFERROR(D43/D42,"")</f>
        <v/>
      </c>
      <c r="E44" s="121" t="str">
        <f t="shared" ref="E44" si="17">IFERROR(E43/E42,"")</f>
        <v/>
      </c>
    </row>
    <row r="45" spans="1:9" x14ac:dyDescent="0.25">
      <c r="A45" s="183" t="s">
        <v>26</v>
      </c>
      <c r="B45" s="183"/>
      <c r="C45" s="183"/>
      <c r="D45" s="183"/>
      <c r="E45" s="183"/>
      <c r="F45" s="183"/>
      <c r="G45" s="183"/>
      <c r="H45" s="183"/>
      <c r="I45" s="183"/>
    </row>
  </sheetData>
  <sheetProtection sheet="1" objects="1" scenarios="1" formatCells="0" formatColumns="0" formatRows="0"/>
  <mergeCells count="15">
    <mergeCell ref="A40:I40"/>
    <mergeCell ref="A45:I45"/>
    <mergeCell ref="A4:I4"/>
    <mergeCell ref="A2:I2"/>
    <mergeCell ref="A15:I15"/>
    <mergeCell ref="A20:I20"/>
    <mergeCell ref="A25:I25"/>
    <mergeCell ref="A30:I30"/>
    <mergeCell ref="A35:I35"/>
    <mergeCell ref="A3:I3"/>
    <mergeCell ref="A5:I5"/>
    <mergeCell ref="A7:I7"/>
    <mergeCell ref="A9:I9"/>
    <mergeCell ref="A6:I6"/>
    <mergeCell ref="A8:I8"/>
  </mergeCells>
  <conditionalFormatting sqref="B23 B28 B33 B38 B43">
    <cfRule type="expression" dxfId="19" priority="2">
      <formula>B23&lt;&gt;$B$18</formula>
    </cfRule>
  </conditionalFormatting>
  <conditionalFormatting sqref="B22 B27 B32 B37 B42">
    <cfRule type="expression" dxfId="18" priority="1">
      <formula>B22&lt;&gt;$B$17</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16BA4-2C72-42D1-A978-A00588DACA5A}">
  <sheetPr codeName="Sheet3"/>
  <dimension ref="A1:AD80"/>
  <sheetViews>
    <sheetView showGridLines="0" zoomScaleNormal="100" workbookViewId="0">
      <pane ySplit="1" topLeftCell="A2" activePane="bottomLeft" state="frozen"/>
      <selection pane="bottomLeft" activeCell="C33" sqref="C33"/>
    </sheetView>
  </sheetViews>
  <sheetFormatPr defaultColWidth="0" defaultRowHeight="15" zeroHeight="1" x14ac:dyDescent="0.25"/>
  <cols>
    <col min="1" max="1" width="35.42578125" customWidth="1"/>
    <col min="2" max="2" width="14.7109375" customWidth="1"/>
    <col min="3" max="9" width="17.85546875" customWidth="1"/>
    <col min="10" max="10" width="0.85546875" style="141" hidden="1"/>
    <col min="11" max="11" width="16.42578125" style="40" hidden="1"/>
    <col min="12" max="18" width="12.7109375" style="43" hidden="1"/>
    <col min="19" max="19" width="2.28515625" style="50" hidden="1"/>
    <col min="20" max="20" width="4.42578125" style="94" hidden="1"/>
    <col min="21" max="21" width="2.28515625" style="50" hidden="1"/>
    <col min="22" max="22" width="19.7109375" style="67" hidden="1"/>
    <col min="23" max="23" width="15.5703125" style="40" hidden="1"/>
    <col min="24" max="24" width="14.28515625" style="41" hidden="1"/>
    <col min="25" max="25" width="13.7109375" style="41" hidden="1"/>
    <col min="26" max="27" width="13.42578125" style="41" hidden="1"/>
    <col min="28" max="30" width="14.140625" style="41" hidden="1"/>
    <col min="31" max="16384" width="9.140625" hidden="1"/>
  </cols>
  <sheetData>
    <row r="1" spans="1:30" ht="18.75" x14ac:dyDescent="0.3">
      <c r="A1" s="1" t="s">
        <v>69</v>
      </c>
      <c r="B1" s="1"/>
      <c r="C1" s="172"/>
      <c r="K1" s="1" t="s">
        <v>35</v>
      </c>
      <c r="P1" s="159"/>
      <c r="Q1" s="158" t="s">
        <v>73</v>
      </c>
      <c r="R1" s="164">
        <v>0.9</v>
      </c>
      <c r="S1" s="160"/>
      <c r="T1" s="161"/>
      <c r="U1" s="162"/>
      <c r="V1" s="163" t="s">
        <v>74</v>
      </c>
      <c r="W1" s="165">
        <f>1-R1</f>
        <v>9.9999999999999978E-2</v>
      </c>
    </row>
    <row r="2" spans="1:30" x14ac:dyDescent="0.25">
      <c r="A2" s="2" t="s">
        <v>0</v>
      </c>
      <c r="C2" s="32"/>
    </row>
    <row r="3" spans="1:30" x14ac:dyDescent="0.25">
      <c r="A3" s="195" t="s">
        <v>87</v>
      </c>
      <c r="B3" s="195"/>
      <c r="C3" s="195"/>
      <c r="D3" s="195"/>
      <c r="E3" s="195"/>
      <c r="F3" s="195"/>
      <c r="G3" s="195"/>
      <c r="H3" s="195"/>
      <c r="I3" s="195"/>
      <c r="K3" s="208" t="s">
        <v>61</v>
      </c>
      <c r="L3" s="208"/>
      <c r="M3" s="208"/>
      <c r="N3" s="208"/>
      <c r="O3" s="208"/>
      <c r="P3" s="208"/>
      <c r="Q3" s="208"/>
      <c r="W3" s="68"/>
      <c r="X3" s="199" t="s">
        <v>82</v>
      </c>
      <c r="Y3" s="200"/>
      <c r="Z3" s="200"/>
      <c r="AA3" s="200"/>
      <c r="AB3" s="200"/>
      <c r="AC3" s="200"/>
      <c r="AD3" s="201"/>
    </row>
    <row r="4" spans="1:30" x14ac:dyDescent="0.25">
      <c r="A4" s="195" t="s">
        <v>57</v>
      </c>
      <c r="B4" s="195"/>
      <c r="C4" s="195"/>
      <c r="D4" s="195"/>
      <c r="E4" s="195"/>
      <c r="F4" s="195"/>
      <c r="G4" s="195"/>
      <c r="H4" s="195"/>
      <c r="I4" s="195"/>
      <c r="K4" s="208"/>
      <c r="L4" s="208"/>
      <c r="M4" s="208"/>
      <c r="N4" s="208"/>
      <c r="O4" s="208"/>
      <c r="P4" s="208"/>
      <c r="Q4" s="208"/>
      <c r="W4" s="68"/>
      <c r="X4" s="202"/>
      <c r="Y4" s="203"/>
      <c r="Z4" s="203"/>
      <c r="AA4" s="203"/>
      <c r="AB4" s="203"/>
      <c r="AC4" s="203"/>
      <c r="AD4" s="204"/>
    </row>
    <row r="5" spans="1:30" x14ac:dyDescent="0.25">
      <c r="A5" s="192" t="s">
        <v>88</v>
      </c>
      <c r="B5" s="192"/>
      <c r="C5" s="192"/>
      <c r="D5" s="192"/>
      <c r="E5" s="192"/>
      <c r="F5" s="192"/>
      <c r="G5" s="192"/>
      <c r="H5" s="192"/>
      <c r="I5" s="192"/>
      <c r="K5" s="208"/>
      <c r="L5" s="208"/>
      <c r="M5" s="208"/>
      <c r="N5" s="208"/>
      <c r="O5" s="208"/>
      <c r="P5" s="208"/>
      <c r="Q5" s="208"/>
      <c r="W5" s="68"/>
      <c r="X5" s="202"/>
      <c r="Y5" s="203"/>
      <c r="Z5" s="203"/>
      <c r="AA5" s="203"/>
      <c r="AB5" s="203"/>
      <c r="AC5" s="203"/>
      <c r="AD5" s="204"/>
    </row>
    <row r="6" spans="1:30" x14ac:dyDescent="0.25">
      <c r="A6" s="192" t="s">
        <v>89</v>
      </c>
      <c r="B6" s="192"/>
      <c r="C6" s="192"/>
      <c r="D6" s="192"/>
      <c r="E6" s="192"/>
      <c r="F6" s="192"/>
      <c r="G6" s="192"/>
      <c r="H6" s="192"/>
      <c r="I6" s="192"/>
      <c r="K6" s="208"/>
      <c r="L6" s="208"/>
      <c r="M6" s="208"/>
      <c r="N6" s="208"/>
      <c r="O6" s="208"/>
      <c r="P6" s="208"/>
      <c r="Q6" s="208"/>
      <c r="T6" s="211" t="s">
        <v>62</v>
      </c>
      <c r="U6" s="211"/>
      <c r="V6" s="211"/>
      <c r="W6" s="68"/>
      <c r="X6" s="202"/>
      <c r="Y6" s="203"/>
      <c r="Z6" s="203"/>
      <c r="AA6" s="203"/>
      <c r="AB6" s="203"/>
      <c r="AC6" s="203"/>
      <c r="AD6" s="204"/>
    </row>
    <row r="7" spans="1:30" s="138" customFormat="1" x14ac:dyDescent="0.25">
      <c r="A7" s="192" t="s">
        <v>97</v>
      </c>
      <c r="B7" s="192"/>
      <c r="C7" s="192"/>
      <c r="D7" s="192"/>
      <c r="E7" s="192"/>
      <c r="F7" s="192"/>
      <c r="G7" s="192"/>
      <c r="H7" s="192"/>
      <c r="I7" s="192"/>
      <c r="J7" s="141"/>
      <c r="K7" s="208"/>
      <c r="L7" s="208"/>
      <c r="M7" s="208"/>
      <c r="N7" s="208"/>
      <c r="O7" s="208"/>
      <c r="P7" s="208"/>
      <c r="Q7" s="208"/>
      <c r="R7" s="43"/>
      <c r="S7" s="50"/>
      <c r="T7" s="211"/>
      <c r="U7" s="211"/>
      <c r="V7" s="211"/>
      <c r="W7" s="68"/>
      <c r="X7" s="202"/>
      <c r="Y7" s="203"/>
      <c r="Z7" s="203"/>
      <c r="AA7" s="203"/>
      <c r="AB7" s="203"/>
      <c r="AC7" s="203"/>
      <c r="AD7" s="204"/>
    </row>
    <row r="8" spans="1:30" x14ac:dyDescent="0.25">
      <c r="A8" s="195" t="s">
        <v>60</v>
      </c>
      <c r="B8" s="195"/>
      <c r="C8" s="195"/>
      <c r="D8" s="195"/>
      <c r="E8" s="195"/>
      <c r="F8" s="195"/>
      <c r="G8" s="195"/>
      <c r="H8" s="195"/>
      <c r="I8" s="195"/>
      <c r="K8" s="208"/>
      <c r="L8" s="208"/>
      <c r="M8" s="208"/>
      <c r="N8" s="208"/>
      <c r="O8" s="208"/>
      <c r="P8" s="208"/>
      <c r="Q8" s="208"/>
      <c r="T8" s="211"/>
      <c r="U8" s="211"/>
      <c r="V8" s="211"/>
      <c r="X8" s="202"/>
      <c r="Y8" s="203"/>
      <c r="Z8" s="203"/>
      <c r="AA8" s="203"/>
      <c r="AB8" s="203"/>
      <c r="AC8" s="203"/>
      <c r="AD8" s="204"/>
    </row>
    <row r="9" spans="1:30" ht="15" customHeight="1" x14ac:dyDescent="0.25">
      <c r="A9" s="188" t="s">
        <v>36</v>
      </c>
      <c r="B9" s="188"/>
      <c r="C9" s="188"/>
      <c r="D9" s="188"/>
      <c r="E9" s="188"/>
      <c r="F9" s="188"/>
      <c r="G9" s="188"/>
      <c r="H9" s="188"/>
      <c r="I9" s="188"/>
      <c r="K9" s="208"/>
      <c r="L9" s="208"/>
      <c r="M9" s="208"/>
      <c r="N9" s="208"/>
      <c r="O9" s="208"/>
      <c r="P9" s="208"/>
      <c r="Q9" s="208"/>
      <c r="T9" s="211"/>
      <c r="U9" s="211"/>
      <c r="V9" s="211"/>
      <c r="X9" s="202"/>
      <c r="Y9" s="203"/>
      <c r="Z9" s="203"/>
      <c r="AA9" s="203"/>
      <c r="AB9" s="203"/>
      <c r="AC9" s="203"/>
      <c r="AD9" s="204"/>
    </row>
    <row r="10" spans="1:30" s="138" customFormat="1" ht="15" customHeight="1" x14ac:dyDescent="0.25">
      <c r="A10" s="188" t="s">
        <v>90</v>
      </c>
      <c r="B10" s="188"/>
      <c r="C10" s="188"/>
      <c r="D10" s="188"/>
      <c r="E10" s="188"/>
      <c r="F10" s="188"/>
      <c r="G10" s="188"/>
      <c r="H10" s="188"/>
      <c r="I10" s="188"/>
      <c r="J10" s="141"/>
      <c r="K10" s="144"/>
      <c r="L10" s="144"/>
      <c r="M10" s="144"/>
      <c r="N10" s="144"/>
      <c r="O10" s="144"/>
      <c r="P10" s="144"/>
      <c r="Q10" s="144"/>
      <c r="R10" s="43"/>
      <c r="S10" s="50"/>
      <c r="T10" s="211"/>
      <c r="U10" s="211"/>
      <c r="V10" s="211"/>
      <c r="W10" s="40"/>
      <c r="X10" s="202"/>
      <c r="Y10" s="203"/>
      <c r="Z10" s="203"/>
      <c r="AA10" s="203"/>
      <c r="AB10" s="203"/>
      <c r="AC10" s="203"/>
      <c r="AD10" s="204"/>
    </row>
    <row r="11" spans="1:30" x14ac:dyDescent="0.25">
      <c r="A11" s="195" t="s">
        <v>59</v>
      </c>
      <c r="B11" s="195"/>
      <c r="C11" s="195"/>
      <c r="D11" s="195"/>
      <c r="E11" s="195"/>
      <c r="F11" s="195"/>
      <c r="G11" s="195"/>
      <c r="H11" s="195"/>
      <c r="I11" s="195"/>
      <c r="T11" s="211"/>
      <c r="U11" s="211"/>
      <c r="V11" s="211"/>
      <c r="X11" s="202"/>
      <c r="Y11" s="203"/>
      <c r="Z11" s="203"/>
      <c r="AA11" s="203"/>
      <c r="AB11" s="203"/>
      <c r="AC11" s="203"/>
      <c r="AD11" s="204"/>
    </row>
    <row r="12" spans="1:30" x14ac:dyDescent="0.25">
      <c r="A12" s="188" t="s">
        <v>37</v>
      </c>
      <c r="B12" s="188"/>
      <c r="C12" s="188"/>
      <c r="D12" s="188"/>
      <c r="E12" s="188"/>
      <c r="F12" s="188"/>
      <c r="G12" s="188"/>
      <c r="H12" s="188"/>
      <c r="I12" s="188"/>
      <c r="T12" s="211"/>
      <c r="U12" s="211"/>
      <c r="V12" s="211"/>
      <c r="X12" s="202"/>
      <c r="Y12" s="203"/>
      <c r="Z12" s="203"/>
      <c r="AA12" s="203"/>
      <c r="AB12" s="203"/>
      <c r="AC12" s="203"/>
      <c r="AD12" s="204"/>
    </row>
    <row r="13" spans="1:30" x14ac:dyDescent="0.25">
      <c r="A13" s="188" t="s">
        <v>91</v>
      </c>
      <c r="B13" s="188"/>
      <c r="C13" s="188"/>
      <c r="D13" s="188"/>
      <c r="E13" s="188"/>
      <c r="F13" s="188"/>
      <c r="G13" s="188"/>
      <c r="H13" s="188"/>
      <c r="I13" s="188"/>
      <c r="L13" s="101"/>
      <c r="M13" s="102"/>
      <c r="N13" s="102"/>
      <c r="O13" s="102"/>
      <c r="P13" s="102"/>
      <c r="Q13" s="102"/>
      <c r="R13" s="103"/>
      <c r="T13" s="211"/>
      <c r="U13" s="211"/>
      <c r="V13" s="211"/>
      <c r="X13" s="202"/>
      <c r="Y13" s="203"/>
      <c r="Z13" s="203"/>
      <c r="AA13" s="203"/>
      <c r="AB13" s="203"/>
      <c r="AC13" s="203"/>
      <c r="AD13" s="204"/>
    </row>
    <row r="14" spans="1:30" x14ac:dyDescent="0.25">
      <c r="A14" s="195" t="s">
        <v>99</v>
      </c>
      <c r="B14" s="195"/>
      <c r="C14" s="195"/>
      <c r="D14" s="195"/>
      <c r="E14" s="195"/>
      <c r="F14" s="195"/>
      <c r="G14" s="195"/>
      <c r="H14" s="195"/>
      <c r="I14" s="195"/>
      <c r="L14" s="209" t="s">
        <v>50</v>
      </c>
      <c r="M14" s="210"/>
      <c r="N14" s="210"/>
      <c r="O14" s="210"/>
      <c r="P14" s="210"/>
      <c r="Q14" s="210"/>
      <c r="R14" s="104"/>
      <c r="T14" s="211"/>
      <c r="U14" s="211"/>
      <c r="V14" s="211"/>
      <c r="W14" s="145"/>
      <c r="X14" s="202"/>
      <c r="Y14" s="203"/>
      <c r="Z14" s="203"/>
      <c r="AA14" s="203"/>
      <c r="AB14" s="203"/>
      <c r="AC14" s="203"/>
      <c r="AD14" s="204"/>
    </row>
    <row r="15" spans="1:30" ht="15" customHeight="1" x14ac:dyDescent="0.25">
      <c r="A15" s="188" t="s">
        <v>38</v>
      </c>
      <c r="B15" s="188"/>
      <c r="C15" s="188"/>
      <c r="D15" s="188"/>
      <c r="E15" s="188"/>
      <c r="F15" s="188"/>
      <c r="G15" s="188"/>
      <c r="H15" s="188"/>
      <c r="I15" s="188"/>
      <c r="L15" s="209"/>
      <c r="M15" s="210"/>
      <c r="N15" s="210"/>
      <c r="O15" s="210"/>
      <c r="P15" s="210"/>
      <c r="Q15" s="210"/>
      <c r="R15" s="104"/>
      <c r="T15" s="211"/>
      <c r="U15" s="211"/>
      <c r="V15" s="211"/>
      <c r="W15" s="145"/>
      <c r="X15" s="202"/>
      <c r="Y15" s="203"/>
      <c r="Z15" s="203"/>
      <c r="AA15" s="203"/>
      <c r="AB15" s="203"/>
      <c r="AC15" s="203"/>
      <c r="AD15" s="204"/>
    </row>
    <row r="16" spans="1:30" x14ac:dyDescent="0.25">
      <c r="A16" s="188" t="s">
        <v>39</v>
      </c>
      <c r="B16" s="188"/>
      <c r="C16" s="188"/>
      <c r="D16" s="188"/>
      <c r="E16" s="188"/>
      <c r="F16" s="188"/>
      <c r="G16" s="188"/>
      <c r="H16" s="188"/>
      <c r="I16" s="188"/>
      <c r="L16" s="209"/>
      <c r="M16" s="210"/>
      <c r="N16" s="210"/>
      <c r="O16" s="210"/>
      <c r="P16" s="210"/>
      <c r="Q16" s="210"/>
      <c r="R16" s="104"/>
      <c r="T16" s="212"/>
      <c r="U16" s="212"/>
      <c r="V16" s="212"/>
      <c r="X16" s="202"/>
      <c r="Y16" s="203"/>
      <c r="Z16" s="203"/>
      <c r="AA16" s="203"/>
      <c r="AB16" s="203"/>
      <c r="AC16" s="203"/>
      <c r="AD16" s="204"/>
    </row>
    <row r="17" spans="1:30" x14ac:dyDescent="0.25">
      <c r="A17" s="188" t="s">
        <v>34</v>
      </c>
      <c r="B17" s="188"/>
      <c r="C17" s="188"/>
      <c r="D17" s="188"/>
      <c r="E17" s="188"/>
      <c r="F17" s="188"/>
      <c r="G17" s="188"/>
      <c r="H17" s="188"/>
      <c r="I17" s="188"/>
      <c r="L17" s="209"/>
      <c r="M17" s="210"/>
      <c r="N17" s="210"/>
      <c r="O17" s="210"/>
      <c r="P17" s="210"/>
      <c r="Q17" s="210"/>
      <c r="R17" s="104"/>
      <c r="S17" s="215" t="s">
        <v>49</v>
      </c>
      <c r="T17" s="216"/>
      <c r="U17" s="216"/>
      <c r="X17" s="202"/>
      <c r="Y17" s="203"/>
      <c r="Z17" s="203"/>
      <c r="AA17" s="203"/>
      <c r="AB17" s="203"/>
      <c r="AC17" s="203"/>
      <c r="AD17" s="204"/>
    </row>
    <row r="18" spans="1:30" x14ac:dyDescent="0.25">
      <c r="A18" s="196" t="s">
        <v>100</v>
      </c>
      <c r="B18" s="196"/>
      <c r="C18" s="196"/>
      <c r="D18" s="196"/>
      <c r="E18" s="196"/>
      <c r="F18" s="196"/>
      <c r="G18" s="196"/>
      <c r="H18" s="196"/>
      <c r="I18" s="196"/>
      <c r="L18" s="209"/>
      <c r="M18" s="210"/>
      <c r="N18" s="210"/>
      <c r="O18" s="210"/>
      <c r="P18" s="210"/>
      <c r="Q18" s="210"/>
      <c r="R18" s="104"/>
      <c r="T18" s="107">
        <f>T30+T38+T46+T54+T62+T70</f>
        <v>0</v>
      </c>
      <c r="U18" s="94"/>
      <c r="X18" s="202"/>
      <c r="Y18" s="203"/>
      <c r="Z18" s="203"/>
      <c r="AA18" s="203"/>
      <c r="AB18" s="203"/>
      <c r="AC18" s="203"/>
      <c r="AD18" s="204"/>
    </row>
    <row r="19" spans="1:30" x14ac:dyDescent="0.25">
      <c r="A19" s="196"/>
      <c r="B19" s="196"/>
      <c r="C19" s="196"/>
      <c r="D19" s="196"/>
      <c r="E19" s="196"/>
      <c r="F19" s="196"/>
      <c r="G19" s="196"/>
      <c r="H19" s="196"/>
      <c r="I19" s="196"/>
      <c r="J19" s="142"/>
      <c r="L19" s="105"/>
      <c r="M19" s="109"/>
      <c r="N19" s="109"/>
      <c r="O19" s="109"/>
      <c r="P19" s="109"/>
      <c r="Q19" s="109"/>
      <c r="R19" s="106"/>
      <c r="T19" s="108"/>
      <c r="U19" s="94"/>
      <c r="V19" s="69" t="s">
        <v>32</v>
      </c>
      <c r="X19" s="202"/>
      <c r="Y19" s="203"/>
      <c r="Z19" s="203"/>
      <c r="AA19" s="203"/>
      <c r="AB19" s="203"/>
      <c r="AC19" s="203"/>
      <c r="AD19" s="204"/>
    </row>
    <row r="20" spans="1:30" s="22" customFormat="1" x14ac:dyDescent="0.25">
      <c r="A20" s="194" t="s">
        <v>98</v>
      </c>
      <c r="B20" s="194"/>
      <c r="C20" s="194"/>
      <c r="D20" s="194"/>
      <c r="E20" s="194"/>
      <c r="F20" s="194"/>
      <c r="G20" s="194"/>
      <c r="H20" s="194"/>
      <c r="I20" s="194"/>
      <c r="J20" s="142"/>
      <c r="K20" s="40"/>
      <c r="L20" s="43"/>
      <c r="M20" s="43"/>
      <c r="N20" s="43"/>
      <c r="O20" s="43"/>
      <c r="P20" s="43"/>
      <c r="Q20" s="43"/>
      <c r="R20" s="43"/>
      <c r="S20" s="50"/>
      <c r="U20" s="50"/>
      <c r="V20" s="67"/>
      <c r="X20" s="205"/>
      <c r="Y20" s="206"/>
      <c r="Z20" s="206"/>
      <c r="AA20" s="206"/>
      <c r="AB20" s="206"/>
      <c r="AC20" s="206"/>
      <c r="AD20" s="207"/>
    </row>
    <row r="21" spans="1:30" s="35" customFormat="1" x14ac:dyDescent="0.25">
      <c r="A21" s="139" t="s">
        <v>58</v>
      </c>
      <c r="B21" s="38"/>
      <c r="C21" s="98">
        <f>IF(SUM(C23:C24)&lt;=0,"",MAX($B21:B21)+1)</f>
        <v>1</v>
      </c>
      <c r="D21" s="98">
        <f>IF(SUM(D23:D24)&lt;=0,"",MAX($B21:C21)+1)</f>
        <v>2</v>
      </c>
      <c r="E21" s="98">
        <f>IF(SUM(E23:E24)&lt;=0,"",MAX($B21:D21)+1)</f>
        <v>3</v>
      </c>
      <c r="F21" s="98">
        <f>IF(SUM(F23:F24)&lt;=0,"",MAX($B21:E21)+1)</f>
        <v>4</v>
      </c>
      <c r="G21" s="98">
        <f>IF(SUM(G23:G24)&lt;=0,"",MAX($B21:F21)+1)</f>
        <v>5</v>
      </c>
      <c r="H21" s="98">
        <f>IF(SUM(H23:H24)&lt;=0,"",MAX($B21:G21)+1)</f>
        <v>6</v>
      </c>
      <c r="I21" s="98" t="str">
        <f>IF(SUM(I23:I24)&lt;=0,"",MAX($B21:H21)+1)</f>
        <v/>
      </c>
      <c r="J21" s="143"/>
      <c r="K21" s="146" t="str">
        <f>A22</f>
        <v>EXAMPLE: RACE / ETHNICITY</v>
      </c>
      <c r="L21" s="64">
        <f>IF(MIN($C21:$I21)&lt;=0,"",MIN($C21:$I21))</f>
        <v>1</v>
      </c>
      <c r="M21" s="65">
        <f>IFERROR(IF(L21=MAX($C21:$I21),"",L21+1),"")</f>
        <v>2</v>
      </c>
      <c r="N21" s="65">
        <f t="shared" ref="N21:R21" si="0">IFERROR(IF(M21=MAX($C21:$I21),"",M21+1),"")</f>
        <v>3</v>
      </c>
      <c r="O21" s="65">
        <f t="shared" si="0"/>
        <v>4</v>
      </c>
      <c r="P21" s="65">
        <f t="shared" si="0"/>
        <v>5</v>
      </c>
      <c r="Q21" s="65">
        <f t="shared" si="0"/>
        <v>6</v>
      </c>
      <c r="R21" s="66" t="str">
        <f t="shared" si="0"/>
        <v/>
      </c>
      <c r="S21" s="51"/>
      <c r="T21" s="95"/>
      <c r="U21" s="51"/>
      <c r="V21" s="67"/>
      <c r="X21" s="35" t="s">
        <v>56</v>
      </c>
    </row>
    <row r="22" spans="1:30" s="3" customFormat="1" ht="30" x14ac:dyDescent="0.25">
      <c r="A22" s="37" t="s">
        <v>54</v>
      </c>
      <c r="B22" s="5" t="s">
        <v>75</v>
      </c>
      <c r="C22" s="16" t="s">
        <v>1</v>
      </c>
      <c r="D22" s="17" t="s">
        <v>2</v>
      </c>
      <c r="E22" s="17" t="s">
        <v>3</v>
      </c>
      <c r="F22" s="17" t="s">
        <v>4</v>
      </c>
      <c r="G22" s="23" t="s">
        <v>5</v>
      </c>
      <c r="H22" s="23" t="s">
        <v>10</v>
      </c>
      <c r="I22" s="18" t="s">
        <v>12</v>
      </c>
      <c r="J22" s="141"/>
      <c r="K22" s="147" t="s">
        <v>6</v>
      </c>
      <c r="L22" s="53" t="str">
        <f>IF(L21="","",INDEX($C22:$I22,1,MATCH(L21,$C21:$I21,0)))</f>
        <v>African American or Black</v>
      </c>
      <c r="M22" s="54" t="str">
        <f t="shared" ref="M22:R22" si="1">IF(M21="","",INDEX($C22:$I22,1,MATCH(M21,$C21:$I21,0)))</f>
        <v>American Indian or Alaska Native</v>
      </c>
      <c r="N22" s="54" t="str">
        <f t="shared" si="1"/>
        <v>Asian</v>
      </c>
      <c r="O22" s="54" t="str">
        <f t="shared" si="1"/>
        <v>Native Hawaiian or Pacific Islander</v>
      </c>
      <c r="P22" s="54" t="str">
        <f t="shared" si="1"/>
        <v>White</v>
      </c>
      <c r="Q22" s="54" t="str">
        <f t="shared" ref="Q22" si="2">IF(Q21="","",INDEX($C22:$I22,1,MATCH(Q21,$C21:$I21,0)))</f>
        <v>More than one race</v>
      </c>
      <c r="R22" s="55" t="str">
        <f t="shared" si="1"/>
        <v/>
      </c>
      <c r="S22" s="52"/>
      <c r="T22" s="100">
        <f>(COUNTIFS(X24:AD24,"&lt;"&amp;5)-COUNTIFS(X24:AD24,"&lt;"&amp;5,X22:AD22,""))+(COUNTIFS(X25:AD25,"&lt;"&amp;5)-COUNTIFS(X25:AD25,"&lt;"&amp;5,X22:AD22,""))</f>
        <v>1</v>
      </c>
      <c r="U22" s="52"/>
      <c r="V22" s="70" t="str">
        <f>A22</f>
        <v>EXAMPLE: RACE / ETHNICITY</v>
      </c>
      <c r="W22" s="42" t="s">
        <v>6</v>
      </c>
      <c r="X22" s="90" t="str">
        <f t="shared" ref="X22:AD22" si="3">L22</f>
        <v>African American or Black</v>
      </c>
      <c r="Y22" s="91" t="str">
        <f t="shared" si="3"/>
        <v>American Indian or Alaska Native</v>
      </c>
      <c r="Z22" s="91" t="str">
        <f t="shared" si="3"/>
        <v>Asian</v>
      </c>
      <c r="AA22" s="91" t="str">
        <f t="shared" si="3"/>
        <v>Native Hawaiian or Pacific Islander</v>
      </c>
      <c r="AB22" s="91" t="str">
        <f t="shared" si="3"/>
        <v>White</v>
      </c>
      <c r="AC22" s="91" t="str">
        <f t="shared" si="3"/>
        <v>More than one race</v>
      </c>
      <c r="AD22" s="71" t="str">
        <f t="shared" si="3"/>
        <v/>
      </c>
    </row>
    <row r="23" spans="1:30" x14ac:dyDescent="0.25">
      <c r="A23" s="7" t="s">
        <v>30</v>
      </c>
      <c r="B23" s="124">
        <f>SUM(C23:I23)</f>
        <v>72287</v>
      </c>
      <c r="C23" s="125">
        <v>1768</v>
      </c>
      <c r="D23" s="126">
        <v>351</v>
      </c>
      <c r="E23" s="126">
        <v>30832</v>
      </c>
      <c r="F23" s="126">
        <v>10370</v>
      </c>
      <c r="G23" s="126">
        <v>14350</v>
      </c>
      <c r="H23" s="126">
        <v>14616</v>
      </c>
      <c r="I23" s="127"/>
      <c r="K23" s="148">
        <f>SUM(L23:R23)</f>
        <v>72287</v>
      </c>
      <c r="L23" s="56">
        <f>IF(L21="","",INDEX($C23:$I23,1,MATCH(L21,$C21:$I21,0)))</f>
        <v>1768</v>
      </c>
      <c r="M23" s="44">
        <f t="shared" ref="M23:R23" si="4">IF(M21="","",INDEX($C23:$I23,1,MATCH(M21,$C21:$I21,0)))</f>
        <v>351</v>
      </c>
      <c r="N23" s="44">
        <f t="shared" si="4"/>
        <v>30832</v>
      </c>
      <c r="O23" s="44">
        <f t="shared" si="4"/>
        <v>10370</v>
      </c>
      <c r="P23" s="44">
        <f t="shared" si="4"/>
        <v>14350</v>
      </c>
      <c r="Q23" s="44">
        <f t="shared" ref="Q23" si="5">IF(Q21="","",INDEX($C23:$I23,1,MATCH(Q21,$C21:$I21,0)))</f>
        <v>14616</v>
      </c>
      <c r="R23" s="57" t="str">
        <f t="shared" si="4"/>
        <v/>
      </c>
      <c r="S23" s="51"/>
      <c r="T23" s="96"/>
      <c r="U23" s="51"/>
      <c r="V23" s="72" t="s">
        <v>44</v>
      </c>
      <c r="W23" s="73">
        <f t="shared" ref="W23:AD23" si="6">SUM(K23:K24)</f>
        <v>73098</v>
      </c>
      <c r="X23" s="74">
        <f t="shared" si="6"/>
        <v>1785</v>
      </c>
      <c r="Y23" s="75">
        <f t="shared" si="6"/>
        <v>354</v>
      </c>
      <c r="Z23" s="75">
        <f t="shared" si="6"/>
        <v>31160</v>
      </c>
      <c r="AA23" s="75">
        <f t="shared" si="6"/>
        <v>10455</v>
      </c>
      <c r="AB23" s="75">
        <f t="shared" si="6"/>
        <v>14525</v>
      </c>
      <c r="AC23" s="75">
        <f t="shared" si="6"/>
        <v>14819</v>
      </c>
      <c r="AD23" s="76">
        <f t="shared" si="6"/>
        <v>0</v>
      </c>
    </row>
    <row r="24" spans="1:30" x14ac:dyDescent="0.25">
      <c r="A24" s="36" t="s">
        <v>8</v>
      </c>
      <c r="B24" s="128">
        <f>SUM(C24:I24)</f>
        <v>811</v>
      </c>
      <c r="C24" s="129">
        <f>'Response Rate'!C13</f>
        <v>17</v>
      </c>
      <c r="D24" s="130">
        <f>'Response Rate'!D13</f>
        <v>3</v>
      </c>
      <c r="E24" s="130">
        <f>'Response Rate'!E13</f>
        <v>328</v>
      </c>
      <c r="F24" s="130">
        <f>'Response Rate'!F13</f>
        <v>85</v>
      </c>
      <c r="G24" s="130">
        <f>'Response Rate'!G13</f>
        <v>175</v>
      </c>
      <c r="H24" s="130">
        <f>'Response Rate'!H13</f>
        <v>203</v>
      </c>
      <c r="I24" s="131"/>
      <c r="K24" s="149">
        <f>SUM(L24:R24)</f>
        <v>811</v>
      </c>
      <c r="L24" s="58">
        <f>IF(L21="","",INDEX($C24:$I24,1,MATCH(L21,$C21:$I21,0)))</f>
        <v>17</v>
      </c>
      <c r="M24" s="59">
        <f t="shared" ref="M24:R24" si="7">IF(M21="","",INDEX($C24:$I24,1,MATCH(M21,$C21:$I21,0)))</f>
        <v>3</v>
      </c>
      <c r="N24" s="59">
        <f t="shared" si="7"/>
        <v>328</v>
      </c>
      <c r="O24" s="59">
        <f t="shared" si="7"/>
        <v>85</v>
      </c>
      <c r="P24" s="59">
        <f t="shared" si="7"/>
        <v>175</v>
      </c>
      <c r="Q24" s="59">
        <f t="shared" ref="Q24" si="8">IF(Q21="","",INDEX($C24:$I24,1,MATCH(Q21,$C21:$I21,0)))</f>
        <v>203</v>
      </c>
      <c r="R24" s="60" t="str">
        <f t="shared" si="7"/>
        <v/>
      </c>
      <c r="S24" s="51"/>
      <c r="T24" s="213" t="str">
        <f>IF(AND(X24&lt;5,X22&lt;&gt;""),SUBSTITUTE(ADDRESS(ROWS($1:23),MATCH(X22,$A22:$I22,0)),"$","")&amp;"; ","")&amp;
IF(AND(Y24&lt;5,Y22&lt;&gt;""),SUBSTITUTE(ADDRESS(ROWS($1:23),MATCH(Y22,$A22:$I22,0)),"$","")&amp;"; ","")&amp;
IF(AND(Z24&lt;5,Z22&lt;&gt;""),SUBSTITUTE(ADDRESS(ROWS($1:23),MATCH(Z22,$A22:$I22,0)),"$","")&amp;"; ","")&amp;
IF(AND(AA24&lt;5,AA22&lt;&gt;""),SUBSTITUTE(ADDRESS(ROWS($1:23),MATCH(AA22,$A22:$I22,0)),"$","")&amp;"; ","")&amp;
IF(AND(AB24&lt;5,AB22&lt;&gt;""),SUBSTITUTE(ADDRESS(ROWS($1:23),MATCH(AB22,$A22:$I22,0)),"$","")&amp;"; ","")&amp;
IF(AND(AD24&lt;5,AD22&lt;&gt;""),SUBSTITUTE(ADDRESS(ROWS($1:23),MATCH(AD22,$A22:$I22,0)),"$","")&amp;"; ","")&amp;
IF(AND(X25&lt;5,X22&lt;&gt;""),SUBSTITUTE(ADDRESS(ROWS($1:24),MATCH(X22,$A22:$I22,0)),"$","")&amp;"; ","")&amp;
IF(AND(Y25&lt;5,Y22&lt;&gt;""),SUBSTITUTE(ADDRESS(ROWS($1:24),MATCH(Y22,$A22:$I22,0)),"$","")&amp;"; ","")&amp;
IF(AND(Z25&lt;5,Z22&lt;&gt;""),SUBSTITUTE(ADDRESS(ROWS($1:24),MATCH(Z22,$A22:$I22,0)),"$","")&amp;"; ","")&amp;
IF(AND(AA25&lt;5,AA22&lt;&gt;""),SUBSTITUTE(ADDRESS(ROWS($1:24),MATCH(AA22,$A22:$I22,0)),"$","")&amp;"; ","")&amp;
IF(AND(AB25&lt;5,AB22&lt;&gt;""),SUBSTITUTE(ADDRESS(ROWS($1:24),MATCH(AB22,$A22:$I22,0)),"$","")&amp;"; ","")&amp;
IF(AND(AD25&lt;5,AD22&lt;&gt;""),SUBSTITUTE(ADDRESS(ROWS($1:24),MATCH(AD22,$A22:$I22,0)),"$","")&amp;"; ","")</f>
        <v xml:space="preserve">D24; </v>
      </c>
      <c r="U24" s="51"/>
      <c r="W24" s="77" t="s">
        <v>45</v>
      </c>
      <c r="X24" s="78">
        <f t="shared" ref="X24:AD24" si="9">IFERROR(X23*$K23/$W23,"")</f>
        <v>1765.1959697939751</v>
      </c>
      <c r="Y24" s="79">
        <f t="shared" si="9"/>
        <v>350.0724780431749</v>
      </c>
      <c r="Z24" s="79">
        <f t="shared" si="9"/>
        <v>30814.289310241045</v>
      </c>
      <c r="AA24" s="79">
        <f t="shared" si="9"/>
        <v>10339.004965936141</v>
      </c>
      <c r="AB24" s="79">
        <f t="shared" si="9"/>
        <v>14363.849558127446</v>
      </c>
      <c r="AC24" s="79">
        <f t="shared" si="9"/>
        <v>14654.587717858218</v>
      </c>
      <c r="AD24" s="80">
        <f t="shared" si="9"/>
        <v>0</v>
      </c>
    </row>
    <row r="25" spans="1:30" ht="15.75" thickBot="1" x14ac:dyDescent="0.3">
      <c r="A25" s="6" t="s">
        <v>31</v>
      </c>
      <c r="B25" s="173" t="str">
        <f>IF(V27="need more data","Need more data",IF(V27="","",IF(V27&lt;=$W$1, "No", "Yes")))</f>
        <v>No</v>
      </c>
      <c r="C25" s="168" t="str">
        <f>IFERROR(IF($B25="Yes","*",IF(INDEX($X27:$AD27,1,MATCH(C22,$X22:$AD22,0))&lt;=$W$1, "No", "Yes")),"")</f>
        <v>Yes</v>
      </c>
      <c r="D25" s="169" t="str">
        <f t="shared" ref="D25:I25" si="10">IFERROR(IF($B25="Yes","*",IF(INDEX($X27:$AD27,1,MATCH(D22,$X22:$AD22,0))&lt;=$W$1, "No", "Yes")),"")</f>
        <v>Yes</v>
      </c>
      <c r="E25" s="169" t="str">
        <f t="shared" si="10"/>
        <v>Yes</v>
      </c>
      <c r="F25" s="169" t="str">
        <f t="shared" si="10"/>
        <v>No</v>
      </c>
      <c r="G25" s="169" t="str">
        <f t="shared" si="10"/>
        <v>Yes</v>
      </c>
      <c r="H25" s="171" t="str">
        <f t="shared" si="10"/>
        <v>No</v>
      </c>
      <c r="I25" s="170" t="str">
        <f t="shared" si="10"/>
        <v/>
      </c>
      <c r="K25" s="150" t="s">
        <v>52</v>
      </c>
      <c r="L25" s="135">
        <f>IFERROR(L23/$K23,"")</f>
        <v>2.4458062998879468E-2</v>
      </c>
      <c r="M25" s="46">
        <f t="shared" ref="M25:R25" si="11">IFERROR(M23/$K23,"")</f>
        <v>4.855644860071659E-3</v>
      </c>
      <c r="N25" s="46">
        <f t="shared" si="11"/>
        <v>0.42652205790806091</v>
      </c>
      <c r="O25" s="46">
        <f t="shared" si="11"/>
        <v>0.14345594643573534</v>
      </c>
      <c r="P25" s="46">
        <f t="shared" si="11"/>
        <v>0.19851425567529432</v>
      </c>
      <c r="Q25" s="46">
        <f t="shared" ref="Q25" si="12">IFERROR(Q23/$K23,"")</f>
        <v>0.2021940321219583</v>
      </c>
      <c r="R25" s="47" t="str">
        <f t="shared" si="11"/>
        <v/>
      </c>
      <c r="S25" s="48"/>
      <c r="T25" s="214"/>
      <c r="U25" s="48"/>
      <c r="V25" s="67" t="str">
        <f>IFERROR(CHOOSE(MAX(L21:R21),"need more data","CHISQ.TEST(L21:M22, X22:Y23)","CHISQ.TEST(L21:N22, X22:Z23)","CHISQ.TEST(L21:O22, X22:AA23)","CHISQ.TEST(L21:P22, X22:AB23)","CHISQ.TEST(L21:Q22, X22:AC23)","CHISQ.TEST(L21:R22, X22:AD23)"),"")</f>
        <v>CHISQ.TEST(L21:Q22, X22:AC23)</v>
      </c>
      <c r="W25" s="81" t="s">
        <v>46</v>
      </c>
      <c r="X25" s="82">
        <f t="shared" ref="X25:AD25" si="13">IFERROR(X23*$K24/$W23,"")</f>
        <v>19.804030206024787</v>
      </c>
      <c r="Y25" s="83">
        <f t="shared" si="13"/>
        <v>3.9275219568250841</v>
      </c>
      <c r="Z25" s="83">
        <f t="shared" si="13"/>
        <v>345.71068975895372</v>
      </c>
      <c r="AA25" s="83">
        <f t="shared" si="13"/>
        <v>115.99503406385948</v>
      </c>
      <c r="AB25" s="83">
        <f t="shared" si="13"/>
        <v>161.15044187255467</v>
      </c>
      <c r="AC25" s="83">
        <f t="shared" si="13"/>
        <v>164.41228214178227</v>
      </c>
      <c r="AD25" s="84">
        <f t="shared" si="13"/>
        <v>0</v>
      </c>
    </row>
    <row r="26" spans="1:30" x14ac:dyDescent="0.25">
      <c r="A26" s="190" t="str">
        <f>IF(OR(MAX(L21:R21)&lt;=0,MAX(L21:R21)=COUNTA(C22:I22)),"","! Note: Results include data from only "&amp;IF(MAX(L21:R21)=1,"this 1 category: ", "these "&amp;MAX(L21:R21)&amp;" categories: "))&amp;IF(OR(MAX(L21:R21)&lt;=0,MAX(L21:R21)=COUNTA(C22:I22)),"",SUBSTITUTE(L22&amp;"; "&amp;IF(M22="","",M22&amp;"; "&amp;IF(N22="","",N22&amp;"; "&amp;IF(O22="","",O22&amp;"; "&amp;IF(P22="","",P22&amp;"; "&amp;IF(Q22="","",Q22&amp;"; "&amp;IF(R22="","",R22&amp;"; ")))))),"; ","",MAX(L21:R21))&amp;".")</f>
        <v>! Note: Results include data from only these 6 categories: African American or Black; American Indian or Alaska Native; Asian; Native Hawaiian or Pacific Islander; White; More than one race.</v>
      </c>
      <c r="B26" s="190"/>
      <c r="C26" s="190"/>
      <c r="D26" s="190"/>
      <c r="E26" s="191"/>
      <c r="F26" s="191"/>
      <c r="G26" s="191"/>
      <c r="H26" s="191"/>
      <c r="I26" s="191"/>
      <c r="K26" s="151" t="s">
        <v>53</v>
      </c>
      <c r="L26" s="136">
        <f>IFERROR(L24/$K24,"")</f>
        <v>2.096177558569667E-2</v>
      </c>
      <c r="M26" s="62">
        <f t="shared" ref="M26:R26" si="14">IFERROR(M24/$K24,"")</f>
        <v>3.6991368680641184E-3</v>
      </c>
      <c r="N26" s="62">
        <f t="shared" si="14"/>
        <v>0.40443896424167697</v>
      </c>
      <c r="O26" s="62">
        <f t="shared" si="14"/>
        <v>0.10480887792848335</v>
      </c>
      <c r="P26" s="62">
        <f t="shared" si="14"/>
        <v>0.21578298397040691</v>
      </c>
      <c r="Q26" s="62">
        <f t="shared" ref="Q26" si="15">IFERROR(Q24/$K24,"")</f>
        <v>0.25030826140567203</v>
      </c>
      <c r="R26" s="63" t="str">
        <f t="shared" si="14"/>
        <v/>
      </c>
      <c r="S26" s="49"/>
      <c r="T26" s="97"/>
      <c r="U26" s="48"/>
      <c r="V26" s="85" t="s">
        <v>33</v>
      </c>
      <c r="W26" s="77" t="s">
        <v>47</v>
      </c>
      <c r="X26" s="137">
        <f>IFERROR((L26-L25)/SQRT(L25*(1-L25)/$K24),"")</f>
        <v>-0.6445899830578885</v>
      </c>
      <c r="Y26" s="86">
        <f t="shared" ref="Y26:AD26" si="16">IFERROR((M26-M25)/SQRT(M25*(1-M25)/$K24),"")</f>
        <v>-0.47379728299631052</v>
      </c>
      <c r="Z26" s="86">
        <f t="shared" si="16"/>
        <v>-1.2715728151770451</v>
      </c>
      <c r="AA26" s="86">
        <f t="shared" si="16"/>
        <v>-3.1397339886434481</v>
      </c>
      <c r="AB26" s="86">
        <f t="shared" si="16"/>
        <v>1.2328976721223446</v>
      </c>
      <c r="AC26" s="86">
        <f t="shared" si="16"/>
        <v>3.411545388978233</v>
      </c>
      <c r="AD26" s="87" t="str">
        <f t="shared" si="16"/>
        <v/>
      </c>
    </row>
    <row r="27" spans="1:30" x14ac:dyDescent="0.25">
      <c r="A27" s="193" t="str">
        <f>IF(B25="Yes","* Since your data are representative overall, you should not interpret the representativeness tests for each individual subgroup.","")</f>
        <v/>
      </c>
      <c r="B27" s="193"/>
      <c r="C27" s="193"/>
      <c r="D27" s="193"/>
      <c r="E27" s="193"/>
      <c r="F27" s="193"/>
      <c r="G27" s="193"/>
      <c r="H27" s="193"/>
      <c r="I27" s="193"/>
      <c r="K27" s="67"/>
      <c r="V27" s="88">
        <f>IFERROR(CHOOSE(MAX(L21:R21),"need more data",_xlfn.CHISQ.TEST(L23:M24, X24:Y25),_xlfn.CHISQ.TEST(L23:N24, X24:Z25),_xlfn.CHISQ.TEST(L23:O24, X24:AA25),_xlfn.CHISQ.TEST(L23:P24, X24:AB25),_xlfn.CHISQ.TEST(L23:Q24, X24:AC25),_xlfn.CHISQ.TEST(L23:R24, X24:AD25)),"")</f>
        <v>1.1084540209106578E-3</v>
      </c>
      <c r="W27" s="89" t="s">
        <v>48</v>
      </c>
      <c r="X27" s="82">
        <f>IF(ISNUMBER(X26),2*NORMSDIST(-ABS(X26)),"")</f>
        <v>0.51919292795417293</v>
      </c>
      <c r="Y27" s="83">
        <f t="shared" ref="Y27:AD27" si="17">IF(ISNUMBER(Y26),2*NORMSDIST(-ABS(Y26)),"")</f>
        <v>0.63564447228115362</v>
      </c>
      <c r="Z27" s="83">
        <f t="shared" si="17"/>
        <v>0.20352494070714536</v>
      </c>
      <c r="AA27" s="83">
        <f t="shared" si="17"/>
        <v>1.6910130935451173E-3</v>
      </c>
      <c r="AB27" s="83">
        <f t="shared" si="17"/>
        <v>0.21761394407858914</v>
      </c>
      <c r="AC27" s="83">
        <f t="shared" si="17"/>
        <v>6.4595745952168813E-4</v>
      </c>
      <c r="AD27" s="84" t="str">
        <f t="shared" si="17"/>
        <v/>
      </c>
    </row>
    <row r="28" spans="1:30" s="175" customFormat="1" x14ac:dyDescent="0.25">
      <c r="J28" s="141"/>
      <c r="K28" s="176"/>
      <c r="L28" s="50"/>
      <c r="M28" s="50"/>
      <c r="N28" s="50"/>
      <c r="O28" s="50"/>
      <c r="P28" s="50"/>
      <c r="Q28" s="50"/>
      <c r="R28" s="50"/>
      <c r="S28" s="50"/>
      <c r="T28" s="177"/>
      <c r="U28" s="50"/>
      <c r="V28" s="178"/>
      <c r="W28" s="179"/>
      <c r="X28" s="167"/>
      <c r="Y28" s="167"/>
      <c r="Z28" s="167"/>
      <c r="AA28" s="167"/>
      <c r="AB28" s="167"/>
      <c r="AC28" s="167"/>
      <c r="AD28" s="167"/>
    </row>
    <row r="29" spans="1:30" s="35" customFormat="1" x14ac:dyDescent="0.25">
      <c r="A29" s="139" t="s">
        <v>58</v>
      </c>
      <c r="B29" s="38"/>
      <c r="C29" s="98" t="str">
        <f>IF(SUM(C31:C32)&lt;=0,"",MAX($B29:B29)+1)</f>
        <v/>
      </c>
      <c r="D29" s="98" t="str">
        <f>IF(SUM(D31:D32)&lt;=0,"",MAX($B29:C29)+1)</f>
        <v/>
      </c>
      <c r="E29" s="98" t="str">
        <f>IF(SUM(E31:E32)&lt;=0,"",MAX($B29:D29)+1)</f>
        <v/>
      </c>
      <c r="F29" s="98" t="str">
        <f>IF(SUM(F31:F32)&lt;=0,"",MAX($B29:E29)+1)</f>
        <v/>
      </c>
      <c r="G29" s="98" t="str">
        <f>IF(SUM(G31:G32)&lt;=0,"",MAX($B29:F29)+1)</f>
        <v/>
      </c>
      <c r="H29" s="98" t="str">
        <f>IF(SUM(H31:H32)&lt;=0,"",MAX($B29:G29)+1)</f>
        <v/>
      </c>
      <c r="I29" s="98" t="str">
        <f>IF(SUM(I31:I32)&lt;=0,"",MAX($B29:H29)+1)</f>
        <v/>
      </c>
      <c r="J29" s="143"/>
      <c r="K29" s="146" t="str">
        <f>A30</f>
        <v>RACE / ETHNICITY</v>
      </c>
      <c r="L29" s="64" t="str">
        <f>IF(MIN($C29:$I29)&lt;=0,"",MIN($C29:$I29))</f>
        <v/>
      </c>
      <c r="M29" s="65" t="str">
        <f>IFERROR(IF(L29=MAX($C29:$I29),"",L29+1),"")</f>
        <v/>
      </c>
      <c r="N29" s="65" t="str">
        <f t="shared" ref="N29:R29" si="18">IFERROR(IF(M29=MAX($C29:$I29),"",M29+1),"")</f>
        <v/>
      </c>
      <c r="O29" s="65" t="str">
        <f t="shared" si="18"/>
        <v/>
      </c>
      <c r="P29" s="65" t="str">
        <f t="shared" si="18"/>
        <v/>
      </c>
      <c r="Q29" s="65" t="str">
        <f t="shared" si="18"/>
        <v/>
      </c>
      <c r="R29" s="66" t="str">
        <f t="shared" si="18"/>
        <v/>
      </c>
      <c r="S29" s="51"/>
      <c r="T29" s="95"/>
      <c r="U29" s="51"/>
      <c r="V29" s="67"/>
      <c r="W29" s="40"/>
      <c r="X29" s="123"/>
      <c r="Y29" s="123"/>
      <c r="Z29" s="123"/>
      <c r="AA29" s="123"/>
      <c r="AB29" s="123"/>
      <c r="AC29" s="123"/>
      <c r="AD29" s="123"/>
    </row>
    <row r="30" spans="1:30" s="3" customFormat="1" ht="30.75" thickBot="1" x14ac:dyDescent="0.3">
      <c r="A30" s="37" t="s">
        <v>55</v>
      </c>
      <c r="B30" s="5" t="s">
        <v>75</v>
      </c>
      <c r="C30" s="19" t="s">
        <v>1</v>
      </c>
      <c r="D30" s="20" t="s">
        <v>2</v>
      </c>
      <c r="E30" s="20" t="s">
        <v>3</v>
      </c>
      <c r="F30" s="20" t="s">
        <v>4</v>
      </c>
      <c r="G30" s="20" t="s">
        <v>5</v>
      </c>
      <c r="H30" s="110" t="s">
        <v>10</v>
      </c>
      <c r="I30" s="21" t="s">
        <v>12</v>
      </c>
      <c r="J30" s="141"/>
      <c r="K30" s="147" t="s">
        <v>6</v>
      </c>
      <c r="L30" s="53" t="str">
        <f>IF(L29="","",INDEX($C30:$I30,1,MATCH(L29,$C29:$I29,0)))</f>
        <v/>
      </c>
      <c r="M30" s="54" t="str">
        <f t="shared" ref="M30:R30" si="19">IF(M29="","",INDEX($C30:$I30,1,MATCH(M29,$C29:$I29,0)))</f>
        <v/>
      </c>
      <c r="N30" s="54" t="str">
        <f t="shared" si="19"/>
        <v/>
      </c>
      <c r="O30" s="54" t="str">
        <f t="shared" si="19"/>
        <v/>
      </c>
      <c r="P30" s="54" t="str">
        <f t="shared" si="19"/>
        <v/>
      </c>
      <c r="Q30" s="54" t="str">
        <f t="shared" ref="Q30" si="20">IF(Q29="","",INDEX($C30:$I30,1,MATCH(Q29,$C29:$I29,0)))</f>
        <v/>
      </c>
      <c r="R30" s="55" t="str">
        <f t="shared" si="19"/>
        <v/>
      </c>
      <c r="S30" s="52"/>
      <c r="T30" s="99">
        <f>(COUNTIFS(X32:AD32,"&lt;"&amp;5)-COUNTIFS(X32:AD32,"&lt;"&amp;5,X30:AD30,""))+(COUNTIFS(X33:AD33,"&lt;"&amp;5)-COUNTIFS(X33:AD33,"&lt;"&amp;5,X30:AD30,""))</f>
        <v>0</v>
      </c>
      <c r="U30" s="52"/>
      <c r="V30" s="70" t="str">
        <f>A30</f>
        <v>RACE / ETHNICITY</v>
      </c>
      <c r="W30" s="42" t="s">
        <v>6</v>
      </c>
      <c r="X30" s="90" t="str">
        <f t="shared" ref="X30:AD30" si="21">L30</f>
        <v/>
      </c>
      <c r="Y30" s="91" t="str">
        <f t="shared" si="21"/>
        <v/>
      </c>
      <c r="Z30" s="91" t="str">
        <f t="shared" si="21"/>
        <v/>
      </c>
      <c r="AA30" s="91" t="str">
        <f t="shared" si="21"/>
        <v/>
      </c>
      <c r="AB30" s="91" t="str">
        <f t="shared" si="21"/>
        <v/>
      </c>
      <c r="AC30" s="91" t="str">
        <f t="shared" si="21"/>
        <v/>
      </c>
      <c r="AD30" s="71" t="str">
        <f t="shared" si="21"/>
        <v/>
      </c>
    </row>
    <row r="31" spans="1:30" ht="15.75" thickBot="1" x14ac:dyDescent="0.3">
      <c r="A31" s="7" t="s">
        <v>30</v>
      </c>
      <c r="B31" s="124">
        <f>SUM(C31:I31)</f>
        <v>0</v>
      </c>
      <c r="C31" s="33"/>
      <c r="D31" s="132"/>
      <c r="E31" s="132"/>
      <c r="F31" s="132"/>
      <c r="G31" s="132"/>
      <c r="H31" s="133"/>
      <c r="I31" s="134"/>
      <c r="K31" s="148">
        <f>SUM(L31:R31)</f>
        <v>0</v>
      </c>
      <c r="L31" s="56" t="str">
        <f>IF(L29="","",INDEX($C31:$I31,1,MATCH(L29,$C29:$I29,0)))</f>
        <v/>
      </c>
      <c r="M31" s="44" t="str">
        <f t="shared" ref="M31:R31" si="22">IF(M29="","",INDEX($C31:$I31,1,MATCH(M29,$C29:$I29,0)))</f>
        <v/>
      </c>
      <c r="N31" s="44" t="str">
        <f t="shared" si="22"/>
        <v/>
      </c>
      <c r="O31" s="44" t="str">
        <f t="shared" si="22"/>
        <v/>
      </c>
      <c r="P31" s="44" t="str">
        <f t="shared" si="22"/>
        <v/>
      </c>
      <c r="Q31" s="44" t="str">
        <f t="shared" ref="Q31" si="23">IF(Q29="","",INDEX($C31:$I31,1,MATCH(Q29,$C29:$I29,0)))</f>
        <v/>
      </c>
      <c r="R31" s="57" t="str">
        <f t="shared" si="22"/>
        <v/>
      </c>
      <c r="S31" s="51"/>
      <c r="T31" s="96"/>
      <c r="U31" s="51"/>
      <c r="V31" s="72" t="s">
        <v>44</v>
      </c>
      <c r="W31" s="73">
        <f t="shared" ref="W31:AD31" si="24">SUM(K31:K32)</f>
        <v>0</v>
      </c>
      <c r="X31" s="74">
        <f t="shared" si="24"/>
        <v>0</v>
      </c>
      <c r="Y31" s="75">
        <f t="shared" si="24"/>
        <v>0</v>
      </c>
      <c r="Z31" s="75">
        <f t="shared" si="24"/>
        <v>0</v>
      </c>
      <c r="AA31" s="75">
        <f t="shared" si="24"/>
        <v>0</v>
      </c>
      <c r="AB31" s="75">
        <f t="shared" si="24"/>
        <v>0</v>
      </c>
      <c r="AC31" s="75">
        <f t="shared" si="24"/>
        <v>0</v>
      </c>
      <c r="AD31" s="76">
        <f t="shared" si="24"/>
        <v>0</v>
      </c>
    </row>
    <row r="32" spans="1:30" ht="15.75" thickBot="1" x14ac:dyDescent="0.3">
      <c r="A32" s="36" t="s">
        <v>8</v>
      </c>
      <c r="B32" s="128">
        <f>SUM(C32:I32)</f>
        <v>0</v>
      </c>
      <c r="C32" s="132" t="str">
        <f>IF('Response Rate'!C18="","",'Response Rate'!C18)</f>
        <v/>
      </c>
      <c r="D32" s="132" t="str">
        <f>IF('Response Rate'!D18="","",'Response Rate'!D18)</f>
        <v/>
      </c>
      <c r="E32" s="132" t="str">
        <f>IF('Response Rate'!E18="","",'Response Rate'!E18)</f>
        <v/>
      </c>
      <c r="F32" s="132" t="str">
        <f>IF('Response Rate'!F18="","",'Response Rate'!F18)</f>
        <v/>
      </c>
      <c r="G32" s="132" t="str">
        <f>IF('Response Rate'!G18="","",'Response Rate'!G18)</f>
        <v/>
      </c>
      <c r="H32" s="133" t="str">
        <f>IF('Response Rate'!H18="","",'Response Rate'!H18)</f>
        <v/>
      </c>
      <c r="I32" s="134" t="str">
        <f>IF('Response Rate'!I18="","",'Response Rate'!I18)</f>
        <v/>
      </c>
      <c r="K32" s="152">
        <f>SUM(L32:R32)</f>
        <v>0</v>
      </c>
      <c r="L32" s="58" t="str">
        <f>IF(L29="","",INDEX($C32:$I32,1,MATCH(L29,$C29:$I29,0)))</f>
        <v/>
      </c>
      <c r="M32" s="59" t="str">
        <f t="shared" ref="M32:R32" si="25">IF(M29="","",INDEX($C32:$I32,1,MATCH(M29,$C29:$I29,0)))</f>
        <v/>
      </c>
      <c r="N32" s="59" t="str">
        <f t="shared" si="25"/>
        <v/>
      </c>
      <c r="O32" s="59" t="str">
        <f t="shared" si="25"/>
        <v/>
      </c>
      <c r="P32" s="59" t="str">
        <f t="shared" si="25"/>
        <v/>
      </c>
      <c r="Q32" s="59" t="str">
        <f t="shared" ref="Q32" si="26">IF(Q29="","",INDEX($C32:$I32,1,MATCH(Q29,$C29:$I29,0)))</f>
        <v/>
      </c>
      <c r="R32" s="60" t="str">
        <f t="shared" si="25"/>
        <v/>
      </c>
      <c r="S32" s="51"/>
      <c r="T32" s="197" t="str">
        <f>IF(AND(X32&lt;5,X30&lt;&gt;""),SUBSTITUTE(ADDRESS(ROWS($1:31),MATCH(X30,$A30:$I30,0)),"$","")&amp;"; ","")&amp;
IF(AND(Y32&lt;5,Y30&lt;&gt;""),SUBSTITUTE(ADDRESS(ROWS($1:31),MATCH(Y30,$A30:$I30,0)),"$","")&amp;"; ","")&amp;
IF(AND(Z32&lt;5,Z30&lt;&gt;""),SUBSTITUTE(ADDRESS(ROWS($1:31),MATCH(Z30,$A30:$I30,0)),"$","")&amp;"; ","")&amp;
IF(AND(AA32&lt;5,AA30&lt;&gt;""),SUBSTITUTE(ADDRESS(ROWS($1:31),MATCH(AA30,$A30:$I30,0)),"$","")&amp;"; ","")&amp;
IF(AND(AB32&lt;5,AB30&lt;&gt;""),SUBSTITUTE(ADDRESS(ROWS($1:31),MATCH(AB30,$A30:$I30,0)),"$","")&amp;"; ","")&amp;
IF(AND(AC32&lt;5,AC30&lt;&gt;""),SUBSTITUTE(ADDRESS(ROWS($1:31),MATCH(AC30,$A30:$I30,0)),"$","")&amp;"; ","")&amp;
IF(AND(AD32&lt;5,AD30&lt;&gt;""),SUBSTITUTE(ADDRESS(ROWS($1:31),MATCH(AD30,$A30:$I30,0)),"$","")&amp;"; ","")&amp;
IF(AND(X33&lt;5,X30&lt;&gt;""),SUBSTITUTE(ADDRESS(ROWS($1:32),MATCH(X30,$A30:$I30,0)),"$","")&amp;"; ","")&amp;
IF(AND(Y33&lt;5,Y30&lt;&gt;""),SUBSTITUTE(ADDRESS(ROWS($1:32),MATCH(Y30,$A30:$I30,0)),"$","")&amp;"; ","")&amp;
IF(AND(Z33&lt;5,Z30&lt;&gt;""),SUBSTITUTE(ADDRESS(ROWS($1:32),MATCH(Z30,$A30:$I30,0)),"$","")&amp;"; ","")&amp;
IF(AND(AA33&lt;5,AA30&lt;&gt;""),SUBSTITUTE(ADDRESS(ROWS($1:32),MATCH(AA30,$A30:$I30,0)),"$","")&amp;"; ","")&amp;
IF(AND(AB33&lt;5,AB30&lt;&gt;""),SUBSTITUTE(ADDRESS(ROWS($1:32),MATCH(AB30,$A30:$I30,0)),"$","")&amp;"; ","")&amp;
IF(AND(AC33&lt;5,AC30&lt;&gt;""),SUBSTITUTE(ADDRESS(ROWS($1:32),MATCH(AC30,$A30:$I30,0)),"$","")&amp;"; ","")&amp;
IF(AND(AD33&lt;5,AD30&lt;&gt;""),SUBSTITUTE(ADDRESS(ROWS($1:32),MATCH(AD30,$A30:$I30,0)),"$","")&amp;"; ","")</f>
        <v/>
      </c>
      <c r="U32" s="51"/>
      <c r="V32" s="67" t="str">
        <f>IFERROR(CHOOSE(MAX(L27:R27),"need more data","CHISQ.TEST(L21:M22, X22:Y23)","CHISQ.TEST(L21:N22, X22:Z23)","CHISQ.TEST(L21:O22, X22:AA23)","CHISQ.TEST(L21:P22, X22:AB23)","CHISQ.TEST(L21:Q22, X22:AC23)","CHISQ.TEST(L21:R22, X22:AD23)"),"")</f>
        <v/>
      </c>
      <c r="W32" s="77" t="s">
        <v>45</v>
      </c>
      <c r="X32" s="78" t="str">
        <f t="shared" ref="X32:AD32" si="27">IFERROR(X31*$K31/$W31,"")</f>
        <v/>
      </c>
      <c r="Y32" s="79" t="str">
        <f t="shared" si="27"/>
        <v/>
      </c>
      <c r="Z32" s="79" t="str">
        <f t="shared" si="27"/>
        <v/>
      </c>
      <c r="AA32" s="79" t="str">
        <f t="shared" si="27"/>
        <v/>
      </c>
      <c r="AB32" s="79" t="str">
        <f t="shared" si="27"/>
        <v/>
      </c>
      <c r="AC32" s="79" t="str">
        <f t="shared" si="27"/>
        <v/>
      </c>
      <c r="AD32" s="80" t="str">
        <f t="shared" si="27"/>
        <v/>
      </c>
    </row>
    <row r="33" spans="1:30" ht="15.75" thickBot="1" x14ac:dyDescent="0.3">
      <c r="A33" s="6" t="s">
        <v>31</v>
      </c>
      <c r="B33" s="173" t="str">
        <f>IF(V35="need more data","Need more data",IF(V35="","",IF(V35&lt;=$W$1, "No", "Yes")))</f>
        <v/>
      </c>
      <c r="C33" s="168" t="str">
        <f>IFERROR(IF($B33="Yes","*",IF(INDEX($X35:$AD35,1,MATCH(C30,$X30:$AD30,0))&lt;=$W$1, "No", "Yes")),"")</f>
        <v/>
      </c>
      <c r="D33" s="169" t="str">
        <f t="shared" ref="D33:I33" si="28">IFERROR(IF($B33="Yes","*",IF(INDEX($X35:$AD35,1,MATCH(D30,$X30:$AD30,0))&lt;=$W$1, "No", "Yes")),"")</f>
        <v/>
      </c>
      <c r="E33" s="169" t="str">
        <f t="shared" si="28"/>
        <v/>
      </c>
      <c r="F33" s="169" t="str">
        <f t="shared" si="28"/>
        <v/>
      </c>
      <c r="G33" s="169" t="str">
        <f t="shared" si="28"/>
        <v/>
      </c>
      <c r="H33" s="171" t="str">
        <f t="shared" si="28"/>
        <v/>
      </c>
      <c r="I33" s="170" t="str">
        <f t="shared" si="28"/>
        <v/>
      </c>
      <c r="K33" s="150" t="s">
        <v>52</v>
      </c>
      <c r="L33" s="45" t="str">
        <f>IFERROR(L31/$K31,"")</f>
        <v/>
      </c>
      <c r="M33" s="46" t="str">
        <f t="shared" ref="M33:R33" si="29">IFERROR(M31/$K31,"")</f>
        <v/>
      </c>
      <c r="N33" s="46" t="str">
        <f t="shared" si="29"/>
        <v/>
      </c>
      <c r="O33" s="46" t="str">
        <f t="shared" si="29"/>
        <v/>
      </c>
      <c r="P33" s="46" t="str">
        <f t="shared" si="29"/>
        <v/>
      </c>
      <c r="Q33" s="46" t="str">
        <f t="shared" ref="Q33" si="30">IFERROR(Q31/$K31,"")</f>
        <v/>
      </c>
      <c r="R33" s="47" t="str">
        <f t="shared" si="29"/>
        <v/>
      </c>
      <c r="S33" s="48"/>
      <c r="T33" s="198"/>
      <c r="U33" s="48"/>
      <c r="V33" s="67" t="str">
        <f t="shared" ref="V33" si="31">IFERROR(CHOOSE(MAX(L29:R29),"need more data","CHISQ.TEST(L21:M22, X22:Y23)","CHISQ.TEST(L21:N22, X22:Z23)","CHISQ.TEST(L21:O22, X22:AA23)","CHISQ.TEST(L21:P22, X22:AB23)","CHISQ.TEST(L21:Q22, X22:AC23)","CHISQ.TEST(L21:R22, X22:AD23)"),"")</f>
        <v/>
      </c>
      <c r="W33" s="81" t="s">
        <v>46</v>
      </c>
      <c r="X33" s="82" t="str">
        <f t="shared" ref="X33:AD33" si="32">IFERROR(X31*$K32/$W31,"")</f>
        <v/>
      </c>
      <c r="Y33" s="83" t="str">
        <f t="shared" si="32"/>
        <v/>
      </c>
      <c r="Z33" s="83" t="str">
        <f t="shared" si="32"/>
        <v/>
      </c>
      <c r="AA33" s="83" t="str">
        <f t="shared" si="32"/>
        <v/>
      </c>
      <c r="AB33" s="83" t="str">
        <f t="shared" si="32"/>
        <v/>
      </c>
      <c r="AC33" s="83" t="str">
        <f t="shared" si="32"/>
        <v/>
      </c>
      <c r="AD33" s="84" t="str">
        <f t="shared" si="32"/>
        <v/>
      </c>
    </row>
    <row r="34" spans="1:30" x14ac:dyDescent="0.25">
      <c r="A34" s="190" t="str">
        <f>IF(OR(MAX(L29:R29)&lt;=0,MAX(L29:R29)=COUNTA(C30:I30)),"","! Note: Results include data from only "&amp;IF(MAX(L29:R29)=1,"this 1 category: ", "these "&amp;MAX(L29:R29)&amp;" categories: "))&amp;IF(OR(MAX(L29:R29)&lt;=0,MAX(L29:R29)=COUNTA(C30:I30)),"",SUBSTITUTE(L30&amp;"; "&amp;IF(M30="","",M30&amp;"; "&amp;IF(N30="","",N30&amp;"; "&amp;IF(O30="","",O30&amp;"; "&amp;IF(P30="","",P30&amp;"; "&amp;IF(Q30="","",Q30&amp;"; "&amp;IF(R30="","",R30&amp;"; ")))))),"; ","",MAX(L29:R29))&amp;".")</f>
        <v/>
      </c>
      <c r="B34" s="190"/>
      <c r="C34" s="190"/>
      <c r="D34" s="190"/>
      <c r="E34" s="191"/>
      <c r="F34" s="191"/>
      <c r="G34" s="191"/>
      <c r="H34" s="191"/>
      <c r="I34" s="191"/>
      <c r="K34" s="151" t="s">
        <v>53</v>
      </c>
      <c r="L34" s="61" t="str">
        <f>IFERROR(L32/$K32,"")</f>
        <v/>
      </c>
      <c r="M34" s="62" t="str">
        <f t="shared" ref="M34:R34" si="33">IFERROR(M32/$K32,"")</f>
        <v/>
      </c>
      <c r="N34" s="62" t="str">
        <f t="shared" si="33"/>
        <v/>
      </c>
      <c r="O34" s="62" t="str">
        <f t="shared" si="33"/>
        <v/>
      </c>
      <c r="P34" s="62" t="str">
        <f t="shared" si="33"/>
        <v/>
      </c>
      <c r="Q34" s="62" t="str">
        <f t="shared" ref="Q34" si="34">IFERROR(Q32/$K32,"")</f>
        <v/>
      </c>
      <c r="R34" s="63" t="str">
        <f t="shared" si="33"/>
        <v/>
      </c>
      <c r="S34" s="49"/>
      <c r="T34" s="97"/>
      <c r="U34" s="48"/>
      <c r="V34" s="85" t="s">
        <v>33</v>
      </c>
      <c r="W34" s="77" t="s">
        <v>47</v>
      </c>
      <c r="X34" s="92" t="str">
        <f>IFERROR((L34-L33)/SQRT(L33*(1-L33)/$K32),"")</f>
        <v/>
      </c>
      <c r="Y34" s="86" t="str">
        <f t="shared" ref="Y34:AD34" si="35">IFERROR((M34-M33)/SQRT(M33*(1-M33)/$K32),"")</f>
        <v/>
      </c>
      <c r="Z34" s="86" t="str">
        <f t="shared" si="35"/>
        <v/>
      </c>
      <c r="AA34" s="86" t="str">
        <f t="shared" si="35"/>
        <v/>
      </c>
      <c r="AB34" s="86" t="str">
        <f t="shared" si="35"/>
        <v/>
      </c>
      <c r="AC34" s="86" t="str">
        <f t="shared" si="35"/>
        <v/>
      </c>
      <c r="AD34" s="87" t="str">
        <f t="shared" si="35"/>
        <v/>
      </c>
    </row>
    <row r="35" spans="1:30" x14ac:dyDescent="0.25">
      <c r="A35" s="193" t="str">
        <f>IF(B33="Yes","* Since your data are representative overall, you should not interpret the representativeness tests for each individual subgroup.","")</f>
        <v/>
      </c>
      <c r="B35" s="193"/>
      <c r="C35" s="193"/>
      <c r="D35" s="193"/>
      <c r="E35" s="193"/>
      <c r="F35" s="193"/>
      <c r="G35" s="193"/>
      <c r="H35" s="193"/>
      <c r="I35" s="193"/>
      <c r="K35" s="67"/>
      <c r="V35" s="88" t="str">
        <f>IFERROR(CHOOSE(MAX(L29:R29),"need more data",_xlfn.CHISQ.TEST(L31:M32, X32:Y33),_xlfn.CHISQ.TEST(L31:N32, X32:Z33),_xlfn.CHISQ.TEST(L31:O32, X32:AA33),_xlfn.CHISQ.TEST(L31:P32, X32:AB33),_xlfn.CHISQ.TEST(L31:Q32, X32:AC33),_xlfn.CHISQ.TEST(L31:R32, X32:AD33)),"")</f>
        <v/>
      </c>
      <c r="W35" s="89" t="s">
        <v>48</v>
      </c>
      <c r="X35" s="82" t="str">
        <f t="shared" ref="X35:AD35" si="36">IF(ISNUMBER(X34),2*NORMSDIST(-ABS(X34)),"")</f>
        <v/>
      </c>
      <c r="Y35" s="83" t="str">
        <f t="shared" si="36"/>
        <v/>
      </c>
      <c r="Z35" s="83" t="str">
        <f t="shared" si="36"/>
        <v/>
      </c>
      <c r="AA35" s="83" t="str">
        <f t="shared" si="36"/>
        <v/>
      </c>
      <c r="AB35" s="83" t="str">
        <f t="shared" si="36"/>
        <v/>
      </c>
      <c r="AC35" s="83" t="str">
        <f t="shared" si="36"/>
        <v/>
      </c>
      <c r="AD35" s="84" t="str">
        <f t="shared" si="36"/>
        <v/>
      </c>
    </row>
    <row r="36" spans="1:30" s="175" customFormat="1" x14ac:dyDescent="0.25">
      <c r="J36" s="141"/>
      <c r="K36" s="176"/>
      <c r="L36" s="50"/>
      <c r="M36" s="50"/>
      <c r="N36" s="50"/>
      <c r="O36" s="50"/>
      <c r="P36" s="50"/>
      <c r="Q36" s="50"/>
      <c r="R36" s="50"/>
      <c r="S36" s="50"/>
      <c r="T36" s="177"/>
      <c r="U36" s="50"/>
      <c r="V36" s="178"/>
      <c r="W36" s="179"/>
      <c r="X36" s="167"/>
      <c r="Y36" s="167"/>
      <c r="Z36" s="167"/>
      <c r="AA36" s="167"/>
      <c r="AB36" s="167"/>
      <c r="AC36" s="167"/>
      <c r="AD36" s="167"/>
    </row>
    <row r="37" spans="1:30" s="35" customFormat="1" x14ac:dyDescent="0.25">
      <c r="A37" s="139" t="s">
        <v>58</v>
      </c>
      <c r="B37" s="38"/>
      <c r="C37" s="98" t="str">
        <f>IF(SUM(C39:C40)&lt;=0,"",MAX($B37:B37)+1)</f>
        <v/>
      </c>
      <c r="D37" s="98" t="str">
        <f>IF(SUM(D39:D40)&lt;=0,"",MAX($B37:C37)+1)</f>
        <v/>
      </c>
      <c r="E37" s="22"/>
      <c r="F37" s="22"/>
      <c r="G37" s="22"/>
      <c r="H37" s="22"/>
      <c r="I37" s="22"/>
      <c r="J37" s="143"/>
      <c r="K37" s="146" t="str">
        <f>A38</f>
        <v>HISPANIC ORIGIN</v>
      </c>
      <c r="L37" s="64" t="str">
        <f>IF(MIN($C37:$I37)&lt;=0,"",MIN($C37:$I37))</f>
        <v/>
      </c>
      <c r="M37" s="65" t="str">
        <f>IFERROR(IF(L37=MAX($C37:$I37),"",L37+1),"")</f>
        <v/>
      </c>
      <c r="N37" s="65" t="str">
        <f t="shared" ref="N37:R37" si="37">IFERROR(IF(M37=MAX($C37:$I37),"",M37+1),"")</f>
        <v/>
      </c>
      <c r="O37" s="65" t="str">
        <f t="shared" si="37"/>
        <v/>
      </c>
      <c r="P37" s="65" t="str">
        <f t="shared" si="37"/>
        <v/>
      </c>
      <c r="Q37" s="65" t="str">
        <f t="shared" si="37"/>
        <v/>
      </c>
      <c r="R37" s="66" t="str">
        <f t="shared" si="37"/>
        <v/>
      </c>
      <c r="S37" s="51"/>
      <c r="T37" s="95"/>
      <c r="U37" s="51"/>
      <c r="V37" s="67"/>
      <c r="W37" s="40"/>
      <c r="X37" s="123"/>
      <c r="Y37" s="123"/>
      <c r="Z37" s="123"/>
      <c r="AA37" s="123"/>
      <c r="AB37" s="123"/>
      <c r="AC37" s="123"/>
      <c r="AD37" s="123"/>
    </row>
    <row r="38" spans="1:30" s="3" customFormat="1" ht="30.75" thickBot="1" x14ac:dyDescent="0.3">
      <c r="A38" s="37" t="s">
        <v>11</v>
      </c>
      <c r="B38" s="5" t="s">
        <v>76</v>
      </c>
      <c r="C38" s="19" t="s">
        <v>12</v>
      </c>
      <c r="D38" s="21" t="s">
        <v>13</v>
      </c>
      <c r="I38"/>
      <c r="J38" s="141"/>
      <c r="K38" s="147" t="s">
        <v>6</v>
      </c>
      <c r="L38" s="53" t="str">
        <f>IF(L37="","",INDEX($C38:$I38,1,MATCH(L37,$C37:$I37,0)))</f>
        <v/>
      </c>
      <c r="M38" s="54" t="str">
        <f t="shared" ref="M38:R38" si="38">IF(M37="","",INDEX($C38:$I38,1,MATCH(M37,$C37:$I37,0)))</f>
        <v/>
      </c>
      <c r="N38" s="54" t="str">
        <f t="shared" si="38"/>
        <v/>
      </c>
      <c r="O38" s="54" t="str">
        <f t="shared" si="38"/>
        <v/>
      </c>
      <c r="P38" s="54" t="str">
        <f t="shared" si="38"/>
        <v/>
      </c>
      <c r="Q38" s="54" t="str">
        <f t="shared" ref="Q38" si="39">IF(Q37="","",INDEX($C38:$I38,1,MATCH(Q37,$C37:$I37,0)))</f>
        <v/>
      </c>
      <c r="R38" s="55" t="str">
        <f t="shared" si="38"/>
        <v/>
      </c>
      <c r="S38" s="52"/>
      <c r="T38" s="99">
        <f t="shared" ref="T38" si="40">(COUNTIFS(X40:AD40,"&lt;"&amp;5)-COUNTIFS(X40:AD40,"&lt;"&amp;5,X38:AD38,""))+(COUNTIFS(X41:AD41,"&lt;"&amp;5)-COUNTIFS(X41:AD41,"&lt;"&amp;5,X38:AD38,""))</f>
        <v>0</v>
      </c>
      <c r="U38" s="52"/>
      <c r="V38" s="70" t="str">
        <f>A38</f>
        <v>HISPANIC ORIGIN</v>
      </c>
      <c r="W38" s="42" t="s">
        <v>6</v>
      </c>
      <c r="X38" s="90" t="str">
        <f t="shared" ref="X38:AD38" si="41">L38</f>
        <v/>
      </c>
      <c r="Y38" s="91" t="str">
        <f t="shared" si="41"/>
        <v/>
      </c>
      <c r="Z38" s="91" t="str">
        <f t="shared" si="41"/>
        <v/>
      </c>
      <c r="AA38" s="91" t="str">
        <f t="shared" si="41"/>
        <v/>
      </c>
      <c r="AB38" s="91" t="str">
        <f t="shared" si="41"/>
        <v/>
      </c>
      <c r="AC38" s="91" t="str">
        <f t="shared" si="41"/>
        <v/>
      </c>
      <c r="AD38" s="71" t="str">
        <f t="shared" si="41"/>
        <v/>
      </c>
    </row>
    <row r="39" spans="1:30" ht="15.75" thickBot="1" x14ac:dyDescent="0.3">
      <c r="A39" s="7" t="s">
        <v>30</v>
      </c>
      <c r="B39" s="124">
        <f>SUM(C39:I39)</f>
        <v>0</v>
      </c>
      <c r="C39" s="132"/>
      <c r="D39" s="134"/>
      <c r="F39" s="3"/>
      <c r="G39" s="3"/>
      <c r="H39" s="3"/>
      <c r="K39" s="148">
        <f>SUM(L39:R39)</f>
        <v>0</v>
      </c>
      <c r="L39" s="56" t="str">
        <f>IF(L37="","",INDEX($C39:$I39,1,MATCH(L37,$C37:$I37,0)))</f>
        <v/>
      </c>
      <c r="M39" s="44" t="str">
        <f t="shared" ref="M39:R39" si="42">IF(M37="","",INDEX($C39:$I39,1,MATCH(M37,$C37:$I37,0)))</f>
        <v/>
      </c>
      <c r="N39" s="44" t="str">
        <f t="shared" si="42"/>
        <v/>
      </c>
      <c r="O39" s="44" t="str">
        <f t="shared" si="42"/>
        <v/>
      </c>
      <c r="P39" s="44" t="str">
        <f t="shared" si="42"/>
        <v/>
      </c>
      <c r="Q39" s="44" t="str">
        <f t="shared" ref="Q39" si="43">IF(Q37="","",INDEX($C39:$I39,1,MATCH(Q37,$C37:$I37,0)))</f>
        <v/>
      </c>
      <c r="R39" s="57" t="str">
        <f t="shared" si="42"/>
        <v/>
      </c>
      <c r="S39" s="51"/>
      <c r="T39" s="96"/>
      <c r="U39" s="51"/>
      <c r="V39" s="72" t="s">
        <v>44</v>
      </c>
      <c r="W39" s="73">
        <f t="shared" ref="W39:AD39" si="44">SUM(K39:K40)</f>
        <v>0</v>
      </c>
      <c r="X39" s="74">
        <f t="shared" si="44"/>
        <v>0</v>
      </c>
      <c r="Y39" s="75">
        <f t="shared" si="44"/>
        <v>0</v>
      </c>
      <c r="Z39" s="75">
        <f t="shared" si="44"/>
        <v>0</v>
      </c>
      <c r="AA39" s="75">
        <f t="shared" si="44"/>
        <v>0</v>
      </c>
      <c r="AB39" s="75">
        <f t="shared" si="44"/>
        <v>0</v>
      </c>
      <c r="AC39" s="75">
        <f t="shared" si="44"/>
        <v>0</v>
      </c>
      <c r="AD39" s="76">
        <f t="shared" si="44"/>
        <v>0</v>
      </c>
    </row>
    <row r="40" spans="1:30" ht="15.75" thickBot="1" x14ac:dyDescent="0.3">
      <c r="A40" s="36" t="s">
        <v>8</v>
      </c>
      <c r="B40" s="128">
        <f>SUM(C40:I40)</f>
        <v>0</v>
      </c>
      <c r="C40" s="132" t="str">
        <f>IF('Response Rate'!C23="","",'Response Rate'!C23)</f>
        <v/>
      </c>
      <c r="D40" s="134" t="str">
        <f>IF('Response Rate'!D23="","",'Response Rate'!D23)</f>
        <v/>
      </c>
      <c r="E40" s="39"/>
      <c r="F40" s="3"/>
      <c r="G40" s="3"/>
      <c r="H40" s="3"/>
      <c r="I40" s="39"/>
      <c r="K40" s="152">
        <f>SUM(L40:R40)</f>
        <v>0</v>
      </c>
      <c r="L40" s="58" t="str">
        <f>IF(L37="","",INDEX($C40:$I40,1,MATCH(L37,$C37:$I37,0)))</f>
        <v/>
      </c>
      <c r="M40" s="59" t="str">
        <f t="shared" ref="M40:R40" si="45">IF(M37="","",INDEX($C40:$I40,1,MATCH(M37,$C37:$I37,0)))</f>
        <v/>
      </c>
      <c r="N40" s="59" t="str">
        <f t="shared" si="45"/>
        <v/>
      </c>
      <c r="O40" s="59" t="str">
        <f t="shared" si="45"/>
        <v/>
      </c>
      <c r="P40" s="59" t="str">
        <f t="shared" si="45"/>
        <v/>
      </c>
      <c r="Q40" s="59" t="str">
        <f t="shared" ref="Q40" si="46">IF(Q37="","",INDEX($C40:$I40,1,MATCH(Q37,$C37:$I37,0)))</f>
        <v/>
      </c>
      <c r="R40" s="60" t="str">
        <f t="shared" si="45"/>
        <v/>
      </c>
      <c r="S40" s="51"/>
      <c r="T40" s="197" t="str">
        <f>IF(AND(X40&lt;5,X38&lt;&gt;""),SUBSTITUTE(ADDRESS(ROWS($1:39),MATCH(X38,$A38:$I38,0)),"$","")&amp;"; ","")&amp;
IF(AND(Y40&lt;5,Y38&lt;&gt;""),SUBSTITUTE(ADDRESS(ROWS($1:39),MATCH(Y38,$A38:$I38,0)),"$","")&amp;"; ","")&amp;
IF(AND(Z40&lt;5,Z38&lt;&gt;""),SUBSTITUTE(ADDRESS(ROWS($1:39),MATCH(Z38,$A38:$I38,0)),"$","")&amp;"; ","")&amp;
IF(AND(AA40&lt;5,AA38&lt;&gt;""),SUBSTITUTE(ADDRESS(ROWS($1:39),MATCH(AA38,$A38:$I38,0)),"$","")&amp;"; ","")&amp;
IF(AND(AB40&lt;5,AB38&lt;&gt;""),SUBSTITUTE(ADDRESS(ROWS($1:39),MATCH(AB38,$A38:$I38,0)),"$","")&amp;"; ","")&amp;
IF(AND(AC40&lt;5,AC38&lt;&gt;""),SUBSTITUTE(ADDRESS(ROWS($1:39),MATCH(AC38,$A38:$I38,0)),"$","")&amp;"; ","")&amp;
IF(AND(AD40&lt;5,AD38&lt;&gt;""),SUBSTITUTE(ADDRESS(ROWS($1:39),MATCH(AD38,$A38:$I38,0)),"$","")&amp;"; ","")&amp;
IF(AND(X41&lt;5,X38&lt;&gt;""),SUBSTITUTE(ADDRESS(ROWS($1:40),MATCH(X38,$A38:$I38,0)),"$","")&amp;"; ","")&amp;
IF(AND(Y41&lt;5,Y38&lt;&gt;""),SUBSTITUTE(ADDRESS(ROWS($1:40),MATCH(Y38,$A38:$I38,0)),"$","")&amp;"; ","")&amp;
IF(AND(Z41&lt;5,Z38&lt;&gt;""),SUBSTITUTE(ADDRESS(ROWS($1:40),MATCH(Z38,$A38:$I38,0)),"$","")&amp;"; ","")&amp;
IF(AND(AA41&lt;5,AA38&lt;&gt;""),SUBSTITUTE(ADDRESS(ROWS($1:40),MATCH(AA38,$A38:$I38,0)),"$","")&amp;"; ","")&amp;
IF(AND(AB41&lt;5,AB38&lt;&gt;""),SUBSTITUTE(ADDRESS(ROWS($1:40),MATCH(AB38,$A38:$I38,0)),"$","")&amp;"; ","")&amp;
IF(AND(AC41&lt;5,AC38&lt;&gt;""),SUBSTITUTE(ADDRESS(ROWS($1:40),MATCH(AC38,$A38:$I38,0)),"$","")&amp;"; ","")&amp;
IF(AND(AD41&lt;5,AD38&lt;&gt;""),SUBSTITUTE(ADDRESS(ROWS($1:40),MATCH(AD38,$A38:$I38,0)),"$","")&amp;"; ","")</f>
        <v/>
      </c>
      <c r="U40" s="51"/>
      <c r="W40" s="77" t="s">
        <v>45</v>
      </c>
      <c r="X40" s="78" t="str">
        <f t="shared" ref="X40:AD40" si="47">IFERROR(X39*$K39/$W39,"")</f>
        <v/>
      </c>
      <c r="Y40" s="79" t="str">
        <f t="shared" si="47"/>
        <v/>
      </c>
      <c r="Z40" s="79" t="str">
        <f t="shared" si="47"/>
        <v/>
      </c>
      <c r="AA40" s="79" t="str">
        <f t="shared" si="47"/>
        <v/>
      </c>
      <c r="AB40" s="79" t="str">
        <f t="shared" si="47"/>
        <v/>
      </c>
      <c r="AC40" s="79" t="str">
        <f t="shared" si="47"/>
        <v/>
      </c>
      <c r="AD40" s="80" t="str">
        <f t="shared" si="47"/>
        <v/>
      </c>
    </row>
    <row r="41" spans="1:30" ht="15.75" thickBot="1" x14ac:dyDescent="0.3">
      <c r="A41" s="6" t="s">
        <v>31</v>
      </c>
      <c r="B41" s="173" t="str">
        <f>IF(V43="need more data","Need more data",IF(V43="","",IF(V43&lt;=$W$1, "No", "Yes")))</f>
        <v/>
      </c>
      <c r="C41" s="168" t="str">
        <f>IFERROR(IF($B41="Yes","*",IF(INDEX($X43:$AD43,1,MATCH(C38,$X38:$AD38,0))&lt;=$W$1, "No", "Yes")),"")</f>
        <v/>
      </c>
      <c r="D41" s="170" t="str">
        <f t="shared" ref="D41" si="48">IFERROR(IF($B41="Yes","*",IF(INDEX($X43:$AD43,1,MATCH(D38,$X38:$AD38,0))&lt;=$W$1, "No", "Yes")),"")</f>
        <v/>
      </c>
      <c r="E41" s="34"/>
      <c r="F41" s="3"/>
      <c r="G41" s="3"/>
      <c r="H41" s="3"/>
      <c r="I41" s="39"/>
      <c r="K41" s="150" t="s">
        <v>52</v>
      </c>
      <c r="L41" s="45" t="str">
        <f>IFERROR(L39/$K39,"")</f>
        <v/>
      </c>
      <c r="M41" s="46" t="str">
        <f t="shared" ref="M41:R41" si="49">IFERROR(M39/$K39,"")</f>
        <v/>
      </c>
      <c r="N41" s="46" t="str">
        <f t="shared" si="49"/>
        <v/>
      </c>
      <c r="O41" s="46" t="str">
        <f t="shared" si="49"/>
        <v/>
      </c>
      <c r="P41" s="46" t="str">
        <f t="shared" si="49"/>
        <v/>
      </c>
      <c r="Q41" s="46" t="str">
        <f t="shared" ref="Q41" si="50">IFERROR(Q39/$K39,"")</f>
        <v/>
      </c>
      <c r="R41" s="47" t="str">
        <f t="shared" si="49"/>
        <v/>
      </c>
      <c r="S41" s="48"/>
      <c r="T41" s="198"/>
      <c r="U41" s="48"/>
      <c r="V41" s="67" t="str">
        <f>IFERROR(CHOOSE(MAX(L37:R37),"need more data","CHISQ.TEST(L35:M36, X36:Y37)","CHISQ.TEST(L35:N36, X36:Z37)","CHISQ.TEST(L35:O36, X36:AA37)","CHISQ.TEST(L35:P36, X36:AB37)","CHISQ.TEST(L35:Q36, X36:AC37)","CHISQ.TEST(L35:R36, X36:AD37)"),"")</f>
        <v/>
      </c>
      <c r="W41" s="81" t="s">
        <v>46</v>
      </c>
      <c r="X41" s="82" t="str">
        <f t="shared" ref="X41:AD41" si="51">IFERROR(X39*$K40/$W39,"")</f>
        <v/>
      </c>
      <c r="Y41" s="83" t="str">
        <f t="shared" si="51"/>
        <v/>
      </c>
      <c r="Z41" s="83" t="str">
        <f>IFERROR(Z39*$K40/$W39,"")</f>
        <v/>
      </c>
      <c r="AA41" s="83" t="str">
        <f t="shared" si="51"/>
        <v/>
      </c>
      <c r="AB41" s="83" t="str">
        <f t="shared" si="51"/>
        <v/>
      </c>
      <c r="AC41" s="83" t="str">
        <f t="shared" si="51"/>
        <v/>
      </c>
      <c r="AD41" s="84" t="str">
        <f t="shared" si="51"/>
        <v/>
      </c>
    </row>
    <row r="42" spans="1:30" x14ac:dyDescent="0.25">
      <c r="A42" s="190" t="str">
        <f>IF(OR(MAX(L37:R37)&lt;=0,MAX(L37:R37)=COUNTA(C38:I38)),"","! Note: Results include data from only "&amp;IF(MAX(L37:R37)=1,"this 1 category: ", "these "&amp;MAX(L37:R37)&amp;" categories: "))&amp;IF(OR(MAX(L37:R37)&lt;=0,MAX(L37:R37)=COUNTA(C38:I38)),"",SUBSTITUTE(L38&amp;"; "&amp;IF(M38="","",M38&amp;"; "&amp;IF(N38="","",N38&amp;"; "&amp;IF(O38="","",O38&amp;"; "&amp;IF(P38="","",P38&amp;"; "&amp;IF(Q38="","",Q38&amp;"; "&amp;IF(R38="","",R38&amp;"; ")))))),"; ","",MAX(L37:R37))&amp;".")</f>
        <v/>
      </c>
      <c r="B42" s="190"/>
      <c r="C42" s="190"/>
      <c r="D42" s="190"/>
      <c r="E42" s="191"/>
      <c r="F42" s="191"/>
      <c r="G42" s="191"/>
      <c r="H42" s="191"/>
      <c r="I42" s="191"/>
      <c r="K42" s="151" t="s">
        <v>53</v>
      </c>
      <c r="L42" s="61" t="str">
        <f>IFERROR(L40/$K40,"")</f>
        <v/>
      </c>
      <c r="M42" s="62" t="str">
        <f t="shared" ref="M42:R42" si="52">IFERROR(M40/$K40,"")</f>
        <v/>
      </c>
      <c r="N42" s="62" t="str">
        <f t="shared" si="52"/>
        <v/>
      </c>
      <c r="O42" s="62" t="str">
        <f t="shared" si="52"/>
        <v/>
      </c>
      <c r="P42" s="62" t="str">
        <f t="shared" si="52"/>
        <v/>
      </c>
      <c r="Q42" s="62" t="str">
        <f t="shared" ref="Q42" si="53">IFERROR(Q40/$K40,"")</f>
        <v/>
      </c>
      <c r="R42" s="63" t="str">
        <f t="shared" si="52"/>
        <v/>
      </c>
      <c r="S42" s="49"/>
      <c r="T42" s="97"/>
      <c r="U42" s="48"/>
      <c r="V42" s="85" t="s">
        <v>33</v>
      </c>
      <c r="W42" s="77" t="s">
        <v>47</v>
      </c>
      <c r="X42" s="92" t="str">
        <f>IFERROR((L42-L41)/SQRT(L41*(1-L41)/$K40),"")</f>
        <v/>
      </c>
      <c r="Y42" s="86" t="str">
        <f t="shared" ref="Y42" si="54">IFERROR((M42-M41)/SQRT(M41*(1-M41)/$K40),"")</f>
        <v/>
      </c>
      <c r="Z42" s="86" t="str">
        <f t="shared" ref="Z42" si="55">IFERROR((N42-N41)/SQRT(N41*(1-N41)/$K40),"")</f>
        <v/>
      </c>
      <c r="AA42" s="86" t="str">
        <f t="shared" ref="AA42" si="56">IFERROR((O42-O41)/SQRT(O41*(1-O41)/$K40),"")</f>
        <v/>
      </c>
      <c r="AB42" s="86" t="str">
        <f t="shared" ref="AB42" si="57">IFERROR((P42-P41)/SQRT(P41*(1-P41)/$K40),"")</f>
        <v/>
      </c>
      <c r="AC42" s="86" t="str">
        <f t="shared" ref="AC42" si="58">IFERROR((Q42-Q41)/SQRT(Q41*(1-Q41)/$K40),"")</f>
        <v/>
      </c>
      <c r="AD42" s="87" t="str">
        <f t="shared" ref="AD42" si="59">IFERROR((R42-R41)/SQRT(R41*(1-R41)/$K40),"")</f>
        <v/>
      </c>
    </row>
    <row r="43" spans="1:30" x14ac:dyDescent="0.25">
      <c r="A43" s="193" t="str">
        <f>IF(B41="Yes","* Since your data are representative overall, you should not interpret the representativeness tests for each individual subgroup.","")</f>
        <v/>
      </c>
      <c r="B43" s="193"/>
      <c r="C43" s="193"/>
      <c r="D43" s="193"/>
      <c r="E43" s="193"/>
      <c r="F43" s="193"/>
      <c r="G43" s="193"/>
      <c r="H43" s="193"/>
      <c r="I43" s="193"/>
      <c r="K43" s="67"/>
      <c r="V43" s="88" t="str">
        <f>IFERROR(CHOOSE(MAX(L37:R37),"need more data",_xlfn.CHISQ.TEST(L39:M40, X40:Y41),_xlfn.CHISQ.TEST(L39:N40, X40:Z41),_xlfn.CHISQ.TEST(L39:O40, X40:AA41),_xlfn.CHISQ.TEST(L39:P40, X40:AB41),_xlfn.CHISQ.TEST(L39:Q40, X40:AC41),_xlfn.CHISQ.TEST(L39:R40, X40:AD41)),"")</f>
        <v/>
      </c>
      <c r="W43" s="89" t="s">
        <v>48</v>
      </c>
      <c r="X43" s="82" t="str">
        <f t="shared" ref="X43:AD43" si="60">IF(ISNUMBER(X42),2*NORMSDIST(-ABS(X42)),"")</f>
        <v/>
      </c>
      <c r="Y43" s="83" t="str">
        <f t="shared" si="60"/>
        <v/>
      </c>
      <c r="Z43" s="83" t="str">
        <f t="shared" si="60"/>
        <v/>
      </c>
      <c r="AA43" s="83" t="str">
        <f t="shared" si="60"/>
        <v/>
      </c>
      <c r="AB43" s="83" t="str">
        <f t="shared" si="60"/>
        <v/>
      </c>
      <c r="AC43" s="83" t="str">
        <f t="shared" si="60"/>
        <v/>
      </c>
      <c r="AD43" s="84" t="str">
        <f t="shared" si="60"/>
        <v/>
      </c>
    </row>
    <row r="44" spans="1:30" s="175" customFormat="1" x14ac:dyDescent="0.25">
      <c r="J44" s="141"/>
      <c r="K44" s="176"/>
      <c r="L44" s="50"/>
      <c r="M44" s="50"/>
      <c r="N44" s="50"/>
      <c r="O44" s="50"/>
      <c r="P44" s="50"/>
      <c r="Q44" s="50"/>
      <c r="R44" s="50"/>
      <c r="S44" s="50"/>
      <c r="T44" s="177"/>
      <c r="U44" s="50"/>
      <c r="V44" s="178"/>
      <c r="W44" s="179"/>
      <c r="X44" s="167"/>
      <c r="Y44" s="167"/>
      <c r="Z44" s="167"/>
      <c r="AA44" s="167"/>
      <c r="AB44" s="167"/>
      <c r="AC44" s="167"/>
      <c r="AD44" s="167"/>
    </row>
    <row r="45" spans="1:30" s="35" customFormat="1" x14ac:dyDescent="0.25">
      <c r="A45" s="139" t="s">
        <v>58</v>
      </c>
      <c r="B45" s="38"/>
      <c r="C45" s="98" t="str">
        <f>IF(SUM(C47:C48)&lt;=0,"",MAX($B45:B45)+1)</f>
        <v/>
      </c>
      <c r="D45" s="98" t="str">
        <f>IF(SUM(D47:D48)&lt;=0,"",MAX($B45:C45)+1)</f>
        <v/>
      </c>
      <c r="E45" s="98" t="str">
        <f>IF(SUM(E47:E48)&lt;=0,"",MAX($B45:D45)+1)</f>
        <v/>
      </c>
      <c r="F45" s="98" t="str">
        <f>IF(SUM(F47:F48)&lt;=0,"",MAX($B45:E45)+1)</f>
        <v/>
      </c>
      <c r="G45" s="98" t="str">
        <f>IF(SUM(G47:G48)&lt;=0,"",MAX($B45:F45)+1)</f>
        <v/>
      </c>
      <c r="H45" s="111"/>
      <c r="I45" s="3"/>
      <c r="J45" s="141"/>
      <c r="K45" s="146" t="str">
        <f>A46</f>
        <v>DISABILITY CATEGORY</v>
      </c>
      <c r="L45" s="64" t="str">
        <f>IF(MIN($C45:$I45)&lt;=0,"",MIN($C45:$I45))</f>
        <v/>
      </c>
      <c r="M45" s="65" t="str">
        <f>IFERROR(IF(L45=MAX($C45:$I45),"",L45+1),"")</f>
        <v/>
      </c>
      <c r="N45" s="65" t="str">
        <f t="shared" ref="N45:R45" si="61">IFERROR(IF(M45=MAX($C45:$I45),"",M45+1),"")</f>
        <v/>
      </c>
      <c r="O45" s="65" t="str">
        <f t="shared" si="61"/>
        <v/>
      </c>
      <c r="P45" s="65" t="str">
        <f t="shared" si="61"/>
        <v/>
      </c>
      <c r="Q45" s="65" t="str">
        <f t="shared" si="61"/>
        <v/>
      </c>
      <c r="R45" s="66" t="str">
        <f t="shared" si="61"/>
        <v/>
      </c>
      <c r="S45" s="51"/>
      <c r="T45" s="95"/>
      <c r="U45" s="51"/>
      <c r="V45" s="67"/>
      <c r="W45" s="40"/>
      <c r="X45" s="123"/>
      <c r="Y45" s="123"/>
      <c r="Z45" s="123"/>
      <c r="AA45" s="123"/>
      <c r="AB45" s="123"/>
      <c r="AC45" s="123"/>
      <c r="AD45" s="123"/>
    </row>
    <row r="46" spans="1:30" s="3" customFormat="1" ht="45.75" thickBot="1" x14ac:dyDescent="0.3">
      <c r="A46" s="37" t="s">
        <v>14</v>
      </c>
      <c r="B46" s="5" t="s">
        <v>77</v>
      </c>
      <c r="C46" s="19" t="s">
        <v>15</v>
      </c>
      <c r="D46" s="20" t="s">
        <v>16</v>
      </c>
      <c r="E46" s="20" t="s">
        <v>17</v>
      </c>
      <c r="F46" s="20" t="s">
        <v>18</v>
      </c>
      <c r="G46" s="21" t="s">
        <v>19</v>
      </c>
      <c r="J46" s="141"/>
      <c r="K46" s="147" t="s">
        <v>6</v>
      </c>
      <c r="L46" s="53" t="str">
        <f>IF(L45="","",INDEX($C46:$I46,1,MATCH(L45,$C45:$I45,0)))</f>
        <v/>
      </c>
      <c r="M46" s="54" t="str">
        <f t="shared" ref="M46:R46" si="62">IF(M45="","",INDEX($C46:$I46,1,MATCH(M45,$C45:$I45,0)))</f>
        <v/>
      </c>
      <c r="N46" s="54" t="str">
        <f t="shared" si="62"/>
        <v/>
      </c>
      <c r="O46" s="54" t="str">
        <f t="shared" si="62"/>
        <v/>
      </c>
      <c r="P46" s="54" t="str">
        <f t="shared" si="62"/>
        <v/>
      </c>
      <c r="Q46" s="54" t="str">
        <f t="shared" ref="Q46" si="63">IF(Q45="","",INDEX($C46:$I46,1,MATCH(Q45,$C45:$I45,0)))</f>
        <v/>
      </c>
      <c r="R46" s="55" t="str">
        <f t="shared" si="62"/>
        <v/>
      </c>
      <c r="S46" s="52"/>
      <c r="T46" s="99">
        <f t="shared" ref="T46" si="64">(COUNTIFS(X48:AD48,"&lt;"&amp;5)-COUNTIFS(X48:AD48,"&lt;"&amp;5,X46:AD46,""))+(COUNTIFS(X49:AD49,"&lt;"&amp;5)-COUNTIFS(X49:AD49,"&lt;"&amp;5,X46:AD46,""))</f>
        <v>0</v>
      </c>
      <c r="U46" s="52"/>
      <c r="V46" s="70" t="str">
        <f>A46</f>
        <v>DISABILITY CATEGORY</v>
      </c>
      <c r="W46" s="42" t="s">
        <v>6</v>
      </c>
      <c r="X46" s="90" t="str">
        <f t="shared" ref="X46:AD46" si="65">L46</f>
        <v/>
      </c>
      <c r="Y46" s="91" t="str">
        <f t="shared" si="65"/>
        <v/>
      </c>
      <c r="Z46" s="91" t="str">
        <f t="shared" si="65"/>
        <v/>
      </c>
      <c r="AA46" s="91" t="str">
        <f t="shared" si="65"/>
        <v/>
      </c>
      <c r="AB46" s="91" t="str">
        <f t="shared" si="65"/>
        <v/>
      </c>
      <c r="AC46" s="91" t="str">
        <f t="shared" si="65"/>
        <v/>
      </c>
      <c r="AD46" s="71" t="str">
        <f t="shared" si="65"/>
        <v/>
      </c>
    </row>
    <row r="47" spans="1:30" ht="15.75" thickBot="1" x14ac:dyDescent="0.3">
      <c r="A47" s="7" t="s">
        <v>30</v>
      </c>
      <c r="B47" s="124">
        <f>SUM(C47:I47)</f>
        <v>0</v>
      </c>
      <c r="C47" s="132"/>
      <c r="D47" s="132"/>
      <c r="E47" s="132"/>
      <c r="F47" s="132"/>
      <c r="G47" s="134"/>
      <c r="H47" s="3"/>
      <c r="K47" s="148">
        <f>SUM(L47:R47)</f>
        <v>0</v>
      </c>
      <c r="L47" s="56" t="str">
        <f>IF(L45="","",INDEX($C47:$I47,1,MATCH(L45,$C45:$I45,0)))</f>
        <v/>
      </c>
      <c r="M47" s="44" t="str">
        <f t="shared" ref="M47:R47" si="66">IF(M45="","",INDEX($C47:$I47,1,MATCH(M45,$C45:$I45,0)))</f>
        <v/>
      </c>
      <c r="N47" s="44" t="str">
        <f t="shared" si="66"/>
        <v/>
      </c>
      <c r="O47" s="44" t="str">
        <f t="shared" si="66"/>
        <v/>
      </c>
      <c r="P47" s="44" t="str">
        <f t="shared" si="66"/>
        <v/>
      </c>
      <c r="Q47" s="44" t="str">
        <f t="shared" ref="Q47" si="67">IF(Q45="","",INDEX($C47:$I47,1,MATCH(Q45,$C45:$I45,0)))</f>
        <v/>
      </c>
      <c r="R47" s="57" t="str">
        <f t="shared" si="66"/>
        <v/>
      </c>
      <c r="S47" s="51"/>
      <c r="T47" s="96"/>
      <c r="U47" s="51"/>
      <c r="V47" s="72" t="s">
        <v>44</v>
      </c>
      <c r="W47" s="73">
        <f t="shared" ref="W47:AD47" si="68">SUM(K47:K48)</f>
        <v>0</v>
      </c>
      <c r="X47" s="74">
        <f t="shared" si="68"/>
        <v>0</v>
      </c>
      <c r="Y47" s="75">
        <f t="shared" si="68"/>
        <v>0</v>
      </c>
      <c r="Z47" s="75">
        <f t="shared" si="68"/>
        <v>0</v>
      </c>
      <c r="AA47" s="75">
        <f t="shared" si="68"/>
        <v>0</v>
      </c>
      <c r="AB47" s="75">
        <f t="shared" si="68"/>
        <v>0</v>
      </c>
      <c r="AC47" s="75">
        <f t="shared" si="68"/>
        <v>0</v>
      </c>
      <c r="AD47" s="76">
        <f t="shared" si="68"/>
        <v>0</v>
      </c>
    </row>
    <row r="48" spans="1:30" ht="15.75" thickBot="1" x14ac:dyDescent="0.3">
      <c r="A48" s="36" t="s">
        <v>8</v>
      </c>
      <c r="B48" s="128">
        <f>SUM(C48:I48)</f>
        <v>0</v>
      </c>
      <c r="C48" s="132" t="str">
        <f>IF('Response Rate'!C28="","",'Response Rate'!C28)</f>
        <v/>
      </c>
      <c r="D48" s="132" t="str">
        <f>IF('Response Rate'!D28="","",'Response Rate'!D28)</f>
        <v/>
      </c>
      <c r="E48" s="132" t="str">
        <f>IF('Response Rate'!E28="","",'Response Rate'!E28)</f>
        <v/>
      </c>
      <c r="F48" s="132" t="str">
        <f>IF('Response Rate'!F28="","",'Response Rate'!F28)</f>
        <v/>
      </c>
      <c r="G48" s="134" t="str">
        <f>IF('Response Rate'!G28="","",'Response Rate'!G28)</f>
        <v/>
      </c>
      <c r="H48" s="3"/>
      <c r="K48" s="152">
        <f>SUM(L48:R48)</f>
        <v>0</v>
      </c>
      <c r="L48" s="58" t="str">
        <f>IF(L45="","",INDEX($C48:$I48,1,MATCH(L45,$C45:$I45,0)))</f>
        <v/>
      </c>
      <c r="M48" s="59" t="str">
        <f t="shared" ref="M48:R48" si="69">IF(M45="","",INDEX($C48:$I48,1,MATCH(M45,$C45:$I45,0)))</f>
        <v/>
      </c>
      <c r="N48" s="59" t="str">
        <f t="shared" si="69"/>
        <v/>
      </c>
      <c r="O48" s="59" t="str">
        <f t="shared" si="69"/>
        <v/>
      </c>
      <c r="P48" s="59" t="str">
        <f t="shared" si="69"/>
        <v/>
      </c>
      <c r="Q48" s="59" t="str">
        <f t="shared" ref="Q48" si="70">IF(Q45="","",INDEX($C48:$I48,1,MATCH(Q45,$C45:$I45,0)))</f>
        <v/>
      </c>
      <c r="R48" s="60" t="str">
        <f t="shared" si="69"/>
        <v/>
      </c>
      <c r="S48" s="51"/>
      <c r="T48" s="197" t="str">
        <f>IF(AND(X48&lt;5,X46&lt;&gt;""),SUBSTITUTE(ADDRESS(ROWS($1:47),MATCH(X46,$A46:$I46,0)),"$","")&amp;"; ","")&amp;
IF(AND(Y48&lt;5,Y46&lt;&gt;""),SUBSTITUTE(ADDRESS(ROWS($1:47),MATCH(Y46,$A46:$I46,0)),"$","")&amp;"; ","")&amp;
IF(AND(Z48&lt;5,Z46&lt;&gt;""),SUBSTITUTE(ADDRESS(ROWS($1:47),MATCH(Z46,$A46:$I46,0)),"$","")&amp;"; ","")&amp;
IF(AND(AA48&lt;5,AA46&lt;&gt;""),SUBSTITUTE(ADDRESS(ROWS($1:47),MATCH(AA46,$A46:$I46,0)),"$","")&amp;"; ","")&amp;
IF(AND(AB48&lt;5,AB46&lt;&gt;""),SUBSTITUTE(ADDRESS(ROWS($1:47),MATCH(AB46,$A46:$I46,0)),"$","")&amp;"; ","")&amp;
IF(AND(AC48&lt;5,AC46&lt;&gt;""),SUBSTITUTE(ADDRESS(ROWS($1:47),MATCH(AC46,$A46:$I46,0)),"$","")&amp;"; ","")&amp;
IF(AND(AD48&lt;5,AD46&lt;&gt;""),SUBSTITUTE(ADDRESS(ROWS($1:47),MATCH(AD46,$A46:$I46,0)),"$","")&amp;"; ","")&amp;
IF(AND(X49&lt;5,X46&lt;&gt;""),SUBSTITUTE(ADDRESS(ROWS($1:48),MATCH(X46,$A46:$I46,0)),"$","")&amp;"; ","")&amp;
IF(AND(Y49&lt;5,Y46&lt;&gt;""),SUBSTITUTE(ADDRESS(ROWS($1:48),MATCH(Y46,$A46:$I46,0)),"$","")&amp;"; ","")&amp;
IF(AND(Z49&lt;5,Z46&lt;&gt;""),SUBSTITUTE(ADDRESS(ROWS($1:48),MATCH(Z46,$A46:$I46,0)),"$","")&amp;"; ","")&amp;
IF(AND(AA49&lt;5,AA46&lt;&gt;""),SUBSTITUTE(ADDRESS(ROWS($1:48),MATCH(AA46,$A46:$I46,0)),"$","")&amp;"; ","")&amp;
IF(AND(AB49&lt;5,AB46&lt;&gt;""),SUBSTITUTE(ADDRESS(ROWS($1:48),MATCH(AB46,$A46:$I46,0)),"$","")&amp;"; ","")&amp;
IF(AND(AC49&lt;5,AC46&lt;&gt;""),SUBSTITUTE(ADDRESS(ROWS($1:48),MATCH(AC46,$A46:$I46,0)),"$","")&amp;"; ","")&amp;
IF(AND(AD49&lt;5,AD46&lt;&gt;""),SUBSTITUTE(ADDRESS(ROWS($1:48),MATCH(AD46,$A46:$I46,0)),"$","")&amp;"; ","")</f>
        <v/>
      </c>
      <c r="U48" s="51"/>
      <c r="W48" s="77" t="s">
        <v>45</v>
      </c>
      <c r="X48" s="78" t="str">
        <f t="shared" ref="X48:AD48" si="71">IFERROR(X47*$K47/$W47,"")</f>
        <v/>
      </c>
      <c r="Y48" s="79" t="str">
        <f t="shared" si="71"/>
        <v/>
      </c>
      <c r="Z48" s="79" t="str">
        <f t="shared" si="71"/>
        <v/>
      </c>
      <c r="AA48" s="79" t="str">
        <f t="shared" si="71"/>
        <v/>
      </c>
      <c r="AB48" s="79" t="str">
        <f t="shared" si="71"/>
        <v/>
      </c>
      <c r="AC48" s="79" t="str">
        <f t="shared" si="71"/>
        <v/>
      </c>
      <c r="AD48" s="80" t="str">
        <f t="shared" si="71"/>
        <v/>
      </c>
    </row>
    <row r="49" spans="1:30" ht="15.75" thickBot="1" x14ac:dyDescent="0.3">
      <c r="A49" s="6" t="s">
        <v>31</v>
      </c>
      <c r="B49" s="173" t="str">
        <f>IF(V51="need more data","Need more data",IF(V51="","",IF(V51&lt;=$W$1, "No", "Yes")))</f>
        <v/>
      </c>
      <c r="C49" s="168" t="str">
        <f>IFERROR(IF($B49="Yes","*",IF(INDEX($X51:$AD51,1,MATCH(C46,$X46:$AD46,0))&lt;=$W$1, "No", "Yes")),"")</f>
        <v/>
      </c>
      <c r="D49" s="169" t="str">
        <f t="shared" ref="D49:G49" si="72">IFERROR(IF($B49="Yes","*",IF(INDEX($X51:$AD51,1,MATCH(D46,$X46:$AD46,0))&lt;=$W$1, "No", "Yes")),"")</f>
        <v/>
      </c>
      <c r="E49" s="169" t="str">
        <f t="shared" si="72"/>
        <v/>
      </c>
      <c r="F49" s="169" t="str">
        <f t="shared" si="72"/>
        <v/>
      </c>
      <c r="G49" s="170" t="str">
        <f t="shared" si="72"/>
        <v/>
      </c>
      <c r="H49" s="3"/>
      <c r="K49" s="150" t="s">
        <v>52</v>
      </c>
      <c r="L49" s="45" t="str">
        <f>IFERROR(L47/$K47,"")</f>
        <v/>
      </c>
      <c r="M49" s="46" t="str">
        <f t="shared" ref="M49:R49" si="73">IFERROR(M47/$K47,"")</f>
        <v/>
      </c>
      <c r="N49" s="46" t="str">
        <f t="shared" si="73"/>
        <v/>
      </c>
      <c r="O49" s="46" t="str">
        <f t="shared" si="73"/>
        <v/>
      </c>
      <c r="P49" s="46" t="str">
        <f t="shared" si="73"/>
        <v/>
      </c>
      <c r="Q49" s="46" t="str">
        <f t="shared" ref="Q49" si="74">IFERROR(Q47/$K47,"")</f>
        <v/>
      </c>
      <c r="R49" s="47" t="str">
        <f t="shared" si="73"/>
        <v/>
      </c>
      <c r="S49" s="48"/>
      <c r="T49" s="198"/>
      <c r="U49" s="48"/>
      <c r="V49" s="67" t="str">
        <f>IFERROR(CHOOSE(MAX(L45:R45),"need more data","CHISQ.TEST(L42:M43, X43:Y44)","CHISQ.TEST(L42:N43, X43:Z44)","CHISQ.TEST(L42:O43, X43:AA44)","CHISQ.TEST(L42:P43, X43:AB44)","CHISQ.TEST(L42:Q43, X43:AC44)","CHISQ.TEST(L42:R43, X43:AD44)"),"")</f>
        <v/>
      </c>
      <c r="W49" s="81" t="s">
        <v>46</v>
      </c>
      <c r="X49" s="82" t="str">
        <f t="shared" ref="X49:AD49" si="75">IFERROR(X47*$K48/$W47,"")</f>
        <v/>
      </c>
      <c r="Y49" s="83" t="str">
        <f t="shared" si="75"/>
        <v/>
      </c>
      <c r="Z49" s="83" t="str">
        <f t="shared" si="75"/>
        <v/>
      </c>
      <c r="AA49" s="83" t="str">
        <f t="shared" si="75"/>
        <v/>
      </c>
      <c r="AB49" s="83" t="str">
        <f t="shared" si="75"/>
        <v/>
      </c>
      <c r="AC49" s="83" t="str">
        <f t="shared" si="75"/>
        <v/>
      </c>
      <c r="AD49" s="84" t="str">
        <f t="shared" si="75"/>
        <v/>
      </c>
    </row>
    <row r="50" spans="1:30" x14ac:dyDescent="0.25">
      <c r="A50" s="190" t="str">
        <f>IF(OR(MAX(L45:R45)&lt;=0,MAX(L45:R45)=COUNTA(C46:I46)),"","! Note: Results include data from only "&amp;IF(MAX(L45:R45)=1,"this 1 category: ", "these "&amp;MAX(L45:R45)&amp;" categories: "))&amp;IF(OR(MAX(L45:R45)&lt;=0,MAX(L45:R45)=COUNTA(C46:I46)),"",SUBSTITUTE(L46&amp;"; "&amp;IF(M46="","",M46&amp;"; "&amp;IF(N46="","",N46&amp;"; "&amp;IF(O46="","",O46&amp;"; "&amp;IF(P46="","",P46&amp;"; "&amp;IF(Q46="","",Q46&amp;"; "&amp;IF(R46="","",R46&amp;"; ")))))),"; ","",MAX(L45:R45))&amp;".")</f>
        <v/>
      </c>
      <c r="B50" s="190"/>
      <c r="C50" s="190"/>
      <c r="D50" s="190"/>
      <c r="E50" s="191"/>
      <c r="F50" s="191"/>
      <c r="G50" s="191"/>
      <c r="H50" s="191"/>
      <c r="I50" s="191"/>
      <c r="K50" s="151" t="s">
        <v>53</v>
      </c>
      <c r="L50" s="61" t="str">
        <f>IFERROR(L48/$K48,"")</f>
        <v/>
      </c>
      <c r="M50" s="62" t="str">
        <f t="shared" ref="M50:R50" si="76">IFERROR(M48/$K48,"")</f>
        <v/>
      </c>
      <c r="N50" s="62" t="str">
        <f t="shared" si="76"/>
        <v/>
      </c>
      <c r="O50" s="62" t="str">
        <f t="shared" si="76"/>
        <v/>
      </c>
      <c r="P50" s="62" t="str">
        <f t="shared" si="76"/>
        <v/>
      </c>
      <c r="Q50" s="62" t="str">
        <f t="shared" ref="Q50" si="77">IFERROR(Q48/$K48,"")</f>
        <v/>
      </c>
      <c r="R50" s="63" t="str">
        <f t="shared" si="76"/>
        <v/>
      </c>
      <c r="S50" s="49"/>
      <c r="T50" s="97"/>
      <c r="U50" s="48"/>
      <c r="V50" s="85" t="s">
        <v>33</v>
      </c>
      <c r="W50" s="77" t="s">
        <v>47</v>
      </c>
      <c r="X50" s="92" t="str">
        <f>IFERROR((L50-L49)/SQRT(L49*(1-L49)/$K48),"")</f>
        <v/>
      </c>
      <c r="Y50" s="86" t="str">
        <f t="shared" ref="Y50" si="78">IFERROR((M50-M49)/SQRT(M49*(1-M49)/$K48),"")</f>
        <v/>
      </c>
      <c r="Z50" s="86" t="str">
        <f t="shared" ref="Z50" si="79">IFERROR((N50-N49)/SQRT(N49*(1-N49)/$K48),"")</f>
        <v/>
      </c>
      <c r="AA50" s="86" t="str">
        <f t="shared" ref="AA50" si="80">IFERROR((O50-O49)/SQRT(O49*(1-O49)/$K48),"")</f>
        <v/>
      </c>
      <c r="AB50" s="86" t="str">
        <f t="shared" ref="AB50" si="81">IFERROR((P50-P49)/SQRT(P49*(1-P49)/$K48),"")</f>
        <v/>
      </c>
      <c r="AC50" s="86" t="str">
        <f t="shared" ref="AC50" si="82">IFERROR((Q50-Q49)/SQRT(Q49*(1-Q49)/$K48),"")</f>
        <v/>
      </c>
      <c r="AD50" s="87" t="str">
        <f t="shared" ref="AD50" si="83">IFERROR((R50-R49)/SQRT(R49*(1-R49)/$K48),"")</f>
        <v/>
      </c>
    </row>
    <row r="51" spans="1:30" x14ac:dyDescent="0.25">
      <c r="A51" s="193" t="str">
        <f>IF(B49="Yes","* Since your data are representative overall, you should not interpret the representativeness tests for each individual subgroup.","")</f>
        <v/>
      </c>
      <c r="B51" s="193"/>
      <c r="C51" s="193"/>
      <c r="D51" s="193"/>
      <c r="E51" s="193"/>
      <c r="F51" s="193"/>
      <c r="G51" s="193"/>
      <c r="H51" s="193"/>
      <c r="I51" s="193"/>
      <c r="K51" s="67"/>
      <c r="V51" s="88" t="str">
        <f>IFERROR(CHOOSE(MAX(L45:R45),"need more data",_xlfn.CHISQ.TEST(L47:M48, X48:Y49),_xlfn.CHISQ.TEST(L47:N48, X48:Z49),_xlfn.CHISQ.TEST(L47:O48, X48:AA49),_xlfn.CHISQ.TEST(L47:P48, X48:AB49),_xlfn.CHISQ.TEST(L47:Q48, X48:AC49),_xlfn.CHISQ.TEST(L47:R48, X48:AD49)),"")</f>
        <v/>
      </c>
      <c r="W51" s="89" t="s">
        <v>48</v>
      </c>
      <c r="X51" s="82" t="str">
        <f t="shared" ref="X51:AD51" si="84">IF(ISNUMBER(X50),2*NORMSDIST(-ABS(X50)),"")</f>
        <v/>
      </c>
      <c r="Y51" s="83" t="str">
        <f t="shared" si="84"/>
        <v/>
      </c>
      <c r="Z51" s="83" t="str">
        <f t="shared" si="84"/>
        <v/>
      </c>
      <c r="AA51" s="83" t="str">
        <f t="shared" si="84"/>
        <v/>
      </c>
      <c r="AB51" s="83" t="str">
        <f t="shared" si="84"/>
        <v/>
      </c>
      <c r="AC51" s="83" t="str">
        <f t="shared" si="84"/>
        <v/>
      </c>
      <c r="AD51" s="84" t="str">
        <f t="shared" si="84"/>
        <v/>
      </c>
    </row>
    <row r="52" spans="1:30" s="175" customFormat="1" x14ac:dyDescent="0.25">
      <c r="J52" s="141"/>
      <c r="K52" s="176"/>
      <c r="L52" s="50"/>
      <c r="M52" s="50"/>
      <c r="N52" s="50"/>
      <c r="O52" s="50"/>
      <c r="P52" s="50"/>
      <c r="Q52" s="50"/>
      <c r="R52" s="50"/>
      <c r="S52" s="50"/>
      <c r="T52" s="177"/>
      <c r="U52" s="50"/>
      <c r="V52" s="178"/>
      <c r="W52" s="179"/>
      <c r="X52" s="167"/>
      <c r="Y52" s="167"/>
      <c r="Z52" s="167"/>
      <c r="AA52" s="167"/>
      <c r="AB52" s="167"/>
      <c r="AC52" s="167"/>
      <c r="AD52" s="167"/>
    </row>
    <row r="53" spans="1:30" s="35" customFormat="1" x14ac:dyDescent="0.25">
      <c r="A53" s="139" t="s">
        <v>58</v>
      </c>
      <c r="B53" s="38"/>
      <c r="C53" s="98" t="str">
        <f>IF(SUM(C55:C56)&lt;=0,"",MAX($B53:B53)+1)</f>
        <v/>
      </c>
      <c r="D53" s="98" t="str">
        <f>IF(SUM(D55:D56)&lt;=0,"",MAX($B53:C53)+1)</f>
        <v/>
      </c>
      <c r="E53" s="98" t="str">
        <f>IF(SUM(E55:E56)&lt;=0,"",MAX($B53:D53)+1)</f>
        <v/>
      </c>
      <c r="F53"/>
      <c r="G53"/>
      <c r="H53"/>
      <c r="I53" s="3"/>
      <c r="J53" s="141"/>
      <c r="K53" s="146" t="str">
        <f>A54</f>
        <v>RESPONDENT LANGUAGE</v>
      </c>
      <c r="L53" s="64" t="str">
        <f>IF(MIN($C53:$I53)&lt;=0,"",MIN($C53:$I53))</f>
        <v/>
      </c>
      <c r="M53" s="65" t="str">
        <f>IFERROR(IF(L53=MAX($C53:$I53),"",L53+1),"")</f>
        <v/>
      </c>
      <c r="N53" s="65" t="str">
        <f t="shared" ref="N53:R53" si="85">IFERROR(IF(M53=MAX($C53:$I53),"",M53+1),"")</f>
        <v/>
      </c>
      <c r="O53" s="65" t="str">
        <f t="shared" si="85"/>
        <v/>
      </c>
      <c r="P53" s="65" t="str">
        <f t="shared" si="85"/>
        <v/>
      </c>
      <c r="Q53" s="65" t="str">
        <f t="shared" si="85"/>
        <v/>
      </c>
      <c r="R53" s="66" t="str">
        <f t="shared" si="85"/>
        <v/>
      </c>
      <c r="S53" s="51"/>
      <c r="T53" s="95"/>
      <c r="U53" s="51"/>
      <c r="V53" s="67"/>
      <c r="W53" s="40"/>
      <c r="X53" s="123"/>
      <c r="Y53" s="123"/>
      <c r="Z53" s="123"/>
      <c r="AA53" s="123"/>
      <c r="AB53" s="123"/>
      <c r="AC53" s="123"/>
      <c r="AD53" s="123"/>
    </row>
    <row r="54" spans="1:30" s="3" customFormat="1" ht="45.75" thickBot="1" x14ac:dyDescent="0.3">
      <c r="A54" s="37" t="s">
        <v>20</v>
      </c>
      <c r="B54" s="5" t="s">
        <v>78</v>
      </c>
      <c r="C54" s="19" t="s">
        <v>21</v>
      </c>
      <c r="D54" s="20" t="s">
        <v>22</v>
      </c>
      <c r="E54" s="21" t="s">
        <v>81</v>
      </c>
      <c r="F54"/>
      <c r="G54"/>
      <c r="H54"/>
      <c r="J54" s="141"/>
      <c r="K54" s="147" t="s">
        <v>6</v>
      </c>
      <c r="L54" s="53" t="str">
        <f>IF(L53="","",INDEX($C54:$I54,1,MATCH(L53,$C53:$I53,0)))</f>
        <v/>
      </c>
      <c r="M54" s="54" t="str">
        <f t="shared" ref="M54:R54" si="86">IF(M53="","",INDEX($C54:$I54,1,MATCH(M53,$C53:$I53,0)))</f>
        <v/>
      </c>
      <c r="N54" s="54" t="str">
        <f t="shared" si="86"/>
        <v/>
      </c>
      <c r="O54" s="54" t="str">
        <f t="shared" si="86"/>
        <v/>
      </c>
      <c r="P54" s="54" t="str">
        <f t="shared" si="86"/>
        <v/>
      </c>
      <c r="Q54" s="54" t="str">
        <f t="shared" ref="Q54" si="87">IF(Q53="","",INDEX($C54:$I54,1,MATCH(Q53,$C53:$I53,0)))</f>
        <v/>
      </c>
      <c r="R54" s="55" t="str">
        <f t="shared" si="86"/>
        <v/>
      </c>
      <c r="S54" s="52"/>
      <c r="T54" s="99">
        <f t="shared" ref="T54" si="88">(COUNTIFS(X56:AD56,"&lt;"&amp;5)-COUNTIFS(X56:AD56,"&lt;"&amp;5,X54:AD54,""))+(COUNTIFS(X57:AD57,"&lt;"&amp;5)-COUNTIFS(X57:AD57,"&lt;"&amp;5,X54:AD54,""))</f>
        <v>0</v>
      </c>
      <c r="U54" s="52"/>
      <c r="V54" s="70" t="str">
        <f>A54</f>
        <v>RESPONDENT LANGUAGE</v>
      </c>
      <c r="W54" s="42" t="s">
        <v>6</v>
      </c>
      <c r="X54" s="90" t="str">
        <f t="shared" ref="X54:AD54" si="89">L54</f>
        <v/>
      </c>
      <c r="Y54" s="91" t="str">
        <f t="shared" si="89"/>
        <v/>
      </c>
      <c r="Z54" s="91" t="str">
        <f t="shared" si="89"/>
        <v/>
      </c>
      <c r="AA54" s="91" t="str">
        <f t="shared" si="89"/>
        <v/>
      </c>
      <c r="AB54" s="91" t="str">
        <f t="shared" si="89"/>
        <v/>
      </c>
      <c r="AC54" s="91" t="str">
        <f t="shared" si="89"/>
        <v/>
      </c>
      <c r="AD54" s="71" t="str">
        <f t="shared" si="89"/>
        <v/>
      </c>
    </row>
    <row r="55" spans="1:30" ht="15.75" thickBot="1" x14ac:dyDescent="0.3">
      <c r="A55" s="7" t="s">
        <v>30</v>
      </c>
      <c r="B55" s="124">
        <f>SUM(C55:I55)</f>
        <v>0</v>
      </c>
      <c r="C55" s="132"/>
      <c r="D55" s="132"/>
      <c r="E55" s="134"/>
      <c r="K55" s="148">
        <f>SUM(L55:R55)</f>
        <v>0</v>
      </c>
      <c r="L55" s="56" t="str">
        <f>IF(L53="","",INDEX($C55:$I55,1,MATCH(L53,$C53:$I53,0)))</f>
        <v/>
      </c>
      <c r="M55" s="44" t="str">
        <f t="shared" ref="M55:R55" si="90">IF(M53="","",INDEX($C55:$I55,1,MATCH(M53,$C53:$I53,0)))</f>
        <v/>
      </c>
      <c r="N55" s="44" t="str">
        <f t="shared" si="90"/>
        <v/>
      </c>
      <c r="O55" s="44" t="str">
        <f t="shared" si="90"/>
        <v/>
      </c>
      <c r="P55" s="44" t="str">
        <f t="shared" si="90"/>
        <v/>
      </c>
      <c r="Q55" s="44" t="str">
        <f t="shared" ref="Q55" si="91">IF(Q53="","",INDEX($C55:$I55,1,MATCH(Q53,$C53:$I53,0)))</f>
        <v/>
      </c>
      <c r="R55" s="57" t="str">
        <f t="shared" si="90"/>
        <v/>
      </c>
      <c r="S55" s="51"/>
      <c r="T55" s="96"/>
      <c r="U55" s="51"/>
      <c r="V55" s="72" t="s">
        <v>44</v>
      </c>
      <c r="W55" s="73">
        <f t="shared" ref="W55:AD55" si="92">SUM(K55:K56)</f>
        <v>0</v>
      </c>
      <c r="X55" s="74">
        <f t="shared" si="92"/>
        <v>0</v>
      </c>
      <c r="Y55" s="75">
        <f t="shared" si="92"/>
        <v>0</v>
      </c>
      <c r="Z55" s="75">
        <f t="shared" si="92"/>
        <v>0</v>
      </c>
      <c r="AA55" s="75">
        <f t="shared" si="92"/>
        <v>0</v>
      </c>
      <c r="AB55" s="75">
        <f t="shared" si="92"/>
        <v>0</v>
      </c>
      <c r="AC55" s="75">
        <f t="shared" si="92"/>
        <v>0</v>
      </c>
      <c r="AD55" s="76">
        <f t="shared" si="92"/>
        <v>0</v>
      </c>
    </row>
    <row r="56" spans="1:30" ht="15.75" thickBot="1" x14ac:dyDescent="0.3">
      <c r="A56" s="36" t="s">
        <v>8</v>
      </c>
      <c r="B56" s="128">
        <f>SUM(C56:I56)</f>
        <v>0</v>
      </c>
      <c r="C56" s="132" t="str">
        <f>IF('Response Rate'!C33="","",'Response Rate'!C33)</f>
        <v/>
      </c>
      <c r="D56" s="132" t="str">
        <f>IF('Response Rate'!D33="","",'Response Rate'!D33)</f>
        <v/>
      </c>
      <c r="E56" s="134" t="str">
        <f>IF('Response Rate'!E33="","",'Response Rate'!E33)</f>
        <v/>
      </c>
      <c r="K56" s="152">
        <f>SUM(L56:R56)</f>
        <v>0</v>
      </c>
      <c r="L56" s="58" t="str">
        <f>IF(L53="","",INDEX($C56:$I56,1,MATCH(L53,$C53:$I53,0)))</f>
        <v/>
      </c>
      <c r="M56" s="59" t="str">
        <f t="shared" ref="M56:R56" si="93">IF(M53="","",INDEX($C56:$I56,1,MATCH(M53,$C53:$I53,0)))</f>
        <v/>
      </c>
      <c r="N56" s="59" t="str">
        <f t="shared" si="93"/>
        <v/>
      </c>
      <c r="O56" s="59" t="str">
        <f t="shared" si="93"/>
        <v/>
      </c>
      <c r="P56" s="59" t="str">
        <f t="shared" si="93"/>
        <v/>
      </c>
      <c r="Q56" s="59" t="str">
        <f t="shared" ref="Q56" si="94">IF(Q53="","",INDEX($C56:$I56,1,MATCH(Q53,$C53:$I53,0)))</f>
        <v/>
      </c>
      <c r="R56" s="60" t="str">
        <f t="shared" si="93"/>
        <v/>
      </c>
      <c r="S56" s="51"/>
      <c r="T56" s="197" t="str">
        <f>IF(AND(X56&lt;5,X54&lt;&gt;""),SUBSTITUTE(ADDRESS(ROWS($1:55),MATCH(X54,$A54:$I54,0)),"$","")&amp;"; ","")&amp;
IF(AND(Y56&lt;5,Y54&lt;&gt;""),SUBSTITUTE(ADDRESS(ROWS($1:55),MATCH(Y54,$A54:$I54,0)),"$","")&amp;"; ","")&amp;
IF(AND(Z56&lt;5,Z54&lt;&gt;""),SUBSTITUTE(ADDRESS(ROWS($1:55),MATCH(Z54,$A54:$I54,0)),"$","")&amp;"; ","")&amp;
IF(AND(AA56&lt;5,AA54&lt;&gt;""),SUBSTITUTE(ADDRESS(ROWS($1:55),MATCH(AA54,$A54:$I54,0)),"$","")&amp;"; ","")&amp;
IF(AND(AB56&lt;5,AB54&lt;&gt;""),SUBSTITUTE(ADDRESS(ROWS($1:55),MATCH(AB54,$A54:$I54,0)),"$","")&amp;"; ","")&amp;
IF(AND(AC56&lt;5,AC54&lt;&gt;""),SUBSTITUTE(ADDRESS(ROWS($1:55),MATCH(AC54,$A54:$I54,0)),"$","")&amp;"; ","")&amp;
IF(AND(AD56&lt;5,AD54&lt;&gt;""),SUBSTITUTE(ADDRESS(ROWS($1:55),MATCH(AD54,$A54:$I54,0)),"$","")&amp;"; ","")&amp;
IF(AND(X57&lt;5,X54&lt;&gt;""),SUBSTITUTE(ADDRESS(ROWS($1:56),MATCH(X54,$A54:$I54,0)),"$","")&amp;"; ","")&amp;
IF(AND(Y57&lt;5,Y54&lt;&gt;""),SUBSTITUTE(ADDRESS(ROWS($1:56),MATCH(Y54,$A54:$I54,0)),"$","")&amp;"; ","")&amp;
IF(AND(Z57&lt;5,Z54&lt;&gt;""),SUBSTITUTE(ADDRESS(ROWS($1:56),MATCH(Z54,$A54:$I54,0)),"$","")&amp;"; ","")&amp;
IF(AND(AA57&lt;5,AA54&lt;&gt;""),SUBSTITUTE(ADDRESS(ROWS($1:56),MATCH(AA54,$A54:$I54,0)),"$","")&amp;"; ","")&amp;
IF(AND(AB57&lt;5,AB54&lt;&gt;""),SUBSTITUTE(ADDRESS(ROWS($1:56),MATCH(AB54,$A54:$I54,0)),"$","")&amp;"; ","")&amp;
IF(AND(AC57&lt;5,AC54&lt;&gt;""),SUBSTITUTE(ADDRESS(ROWS($1:56),MATCH(AC54,$A54:$I54,0)),"$","")&amp;"; ","")&amp;
IF(AND(AD57&lt;5,AD54&lt;&gt;""),SUBSTITUTE(ADDRESS(ROWS($1:56),MATCH(AD54,$A54:$I54,0)),"$","")&amp;"; ","")</f>
        <v/>
      </c>
      <c r="U56" s="51"/>
      <c r="W56" s="77" t="s">
        <v>45</v>
      </c>
      <c r="X56" s="78" t="str">
        <f>IFERROR(X55*$K55/$W55,"")</f>
        <v/>
      </c>
      <c r="Y56" s="79" t="str">
        <f t="shared" ref="Y56:AD56" si="95">IFERROR(Y55*$K55/$W55,"")</f>
        <v/>
      </c>
      <c r="Z56" s="79" t="str">
        <f t="shared" si="95"/>
        <v/>
      </c>
      <c r="AA56" s="79" t="str">
        <f t="shared" si="95"/>
        <v/>
      </c>
      <c r="AB56" s="79" t="str">
        <f t="shared" si="95"/>
        <v/>
      </c>
      <c r="AC56" s="79" t="str">
        <f t="shared" si="95"/>
        <v/>
      </c>
      <c r="AD56" s="80" t="str">
        <f t="shared" si="95"/>
        <v/>
      </c>
    </row>
    <row r="57" spans="1:30" ht="15.75" thickBot="1" x14ac:dyDescent="0.3">
      <c r="A57" s="6" t="s">
        <v>31</v>
      </c>
      <c r="B57" s="173" t="str">
        <f>IF(V59="need more data","Need more data",IF(V59="","",IF(V59&lt;=$W$1, "No", "Yes")))</f>
        <v/>
      </c>
      <c r="C57" s="168" t="str">
        <f>IFERROR(IF($B57="Yes","*",IF(INDEX($X59:$AD59,1,MATCH(C54,$X54:$AD54,0))&lt;=$W$1, "No", "Yes")),"")</f>
        <v/>
      </c>
      <c r="D57" s="169" t="str">
        <f t="shared" ref="D57:E57" si="96">IFERROR(IF($B57="Yes","*",IF(INDEX($X59:$AD59,1,MATCH(D54,$X54:$AD54,0))&lt;=$W$1, "No", "Yes")),"")</f>
        <v/>
      </c>
      <c r="E57" s="170" t="str">
        <f t="shared" si="96"/>
        <v/>
      </c>
      <c r="K57" s="150" t="s">
        <v>52</v>
      </c>
      <c r="L57" s="45" t="str">
        <f>IFERROR(L55/$K55,"")</f>
        <v/>
      </c>
      <c r="M57" s="46" t="str">
        <f t="shared" ref="M57:R57" si="97">IFERROR(M55/$K55,"")</f>
        <v/>
      </c>
      <c r="N57" s="46" t="str">
        <f t="shared" si="97"/>
        <v/>
      </c>
      <c r="O57" s="46" t="str">
        <f t="shared" si="97"/>
        <v/>
      </c>
      <c r="P57" s="46" t="str">
        <f t="shared" si="97"/>
        <v/>
      </c>
      <c r="Q57" s="46" t="str">
        <f t="shared" ref="Q57" si="98">IFERROR(Q55/$K55,"")</f>
        <v/>
      </c>
      <c r="R57" s="47" t="str">
        <f t="shared" si="97"/>
        <v/>
      </c>
      <c r="S57" s="48"/>
      <c r="T57" s="198"/>
      <c r="U57" s="48"/>
      <c r="V57" s="67" t="str">
        <f>IFERROR(CHOOSE(MAX(L53:R53),"need more data","CHISQ.TEST(L49:M50, X50:Y51)","CHISQ.TEST(L49:N50, X50:Z51)","CHISQ.TEST(L49:O50, X50:AA51)","CHISQ.TEST(L49:P50, X50:AB51)","CHISQ.TEST(L49:Q50, X50:AC51)","CHISQ.TEST(L49:R50, X50:AD51)"),"")</f>
        <v/>
      </c>
      <c r="W57" s="81" t="s">
        <v>46</v>
      </c>
      <c r="X57" s="82" t="str">
        <f t="shared" ref="X57:AD57" si="99">IFERROR(X55*$K56/$W55,"")</f>
        <v/>
      </c>
      <c r="Y57" s="83" t="str">
        <f t="shared" si="99"/>
        <v/>
      </c>
      <c r="Z57" s="83" t="str">
        <f t="shared" si="99"/>
        <v/>
      </c>
      <c r="AA57" s="83" t="str">
        <f t="shared" si="99"/>
        <v/>
      </c>
      <c r="AB57" s="83" t="str">
        <f t="shared" si="99"/>
        <v/>
      </c>
      <c r="AC57" s="83" t="str">
        <f t="shared" si="99"/>
        <v/>
      </c>
      <c r="AD57" s="84" t="str">
        <f t="shared" si="99"/>
        <v/>
      </c>
    </row>
    <row r="58" spans="1:30" x14ac:dyDescent="0.25">
      <c r="A58" s="190" t="str">
        <f>IF(OR(MAX(L53:R53)&lt;=0,MAX(L53:R53)=COUNTA(C54:I54)),"","! Note: Results include data from only "&amp;IF(MAX(L53:R53)=1,"this 1 category: ", "these "&amp;MAX(L53:R53)&amp;" categories: "))&amp;IF(OR(MAX(L53:R53)&lt;=0,MAX(L53:R53)=COUNTA(C54:I54)),"",SUBSTITUTE(L54&amp;"; "&amp;IF(M54="","",M54&amp;"; "&amp;IF(N54="","",N54&amp;"; "&amp;IF(O54="","",O54&amp;"; "&amp;IF(P54="","",P54&amp;"; "&amp;IF(Q54="","",Q54&amp;"; "&amp;IF(R54="","",R54&amp;"; ")))))),"; ","",MAX(L53:R53))&amp;".")</f>
        <v/>
      </c>
      <c r="B58" s="190"/>
      <c r="C58" s="190"/>
      <c r="D58" s="190"/>
      <c r="E58" s="191"/>
      <c r="F58" s="191"/>
      <c r="G58" s="191"/>
      <c r="H58" s="191"/>
      <c r="I58" s="191"/>
      <c r="K58" s="151" t="s">
        <v>53</v>
      </c>
      <c r="L58" s="61" t="str">
        <f>IFERROR(L56/$K56,"")</f>
        <v/>
      </c>
      <c r="M58" s="62" t="str">
        <f t="shared" ref="M58:R58" si="100">IFERROR(M56/$K56,"")</f>
        <v/>
      </c>
      <c r="N58" s="62" t="str">
        <f t="shared" si="100"/>
        <v/>
      </c>
      <c r="O58" s="62" t="str">
        <f t="shared" si="100"/>
        <v/>
      </c>
      <c r="P58" s="62" t="str">
        <f t="shared" si="100"/>
        <v/>
      </c>
      <c r="Q58" s="62" t="str">
        <f t="shared" ref="Q58" si="101">IFERROR(Q56/$K56,"")</f>
        <v/>
      </c>
      <c r="R58" s="63" t="str">
        <f t="shared" si="100"/>
        <v/>
      </c>
      <c r="S58" s="49"/>
      <c r="T58" s="97"/>
      <c r="U58" s="48"/>
      <c r="V58" s="85" t="s">
        <v>33</v>
      </c>
      <c r="W58" s="77" t="s">
        <v>47</v>
      </c>
      <c r="X58" s="92" t="str">
        <f>IFERROR((L58-L57)/SQRT(L57*(1-L57)/$K56),"")</f>
        <v/>
      </c>
      <c r="Y58" s="86" t="str">
        <f t="shared" ref="Y58" si="102">IFERROR((M58-M57)/SQRT(M57*(1-M57)/$K56),"")</f>
        <v/>
      </c>
      <c r="Z58" s="86" t="str">
        <f t="shared" ref="Z58" si="103">IFERROR((N58-N57)/SQRT(N57*(1-N57)/$K56),"")</f>
        <v/>
      </c>
      <c r="AA58" s="86" t="str">
        <f t="shared" ref="AA58" si="104">IFERROR((O58-O57)/SQRT(O57*(1-O57)/$K56),"")</f>
        <v/>
      </c>
      <c r="AB58" s="86" t="str">
        <f t="shared" ref="AB58" si="105">IFERROR((P58-P57)/SQRT(P57*(1-P57)/$K56),"")</f>
        <v/>
      </c>
      <c r="AC58" s="86" t="str">
        <f t="shared" ref="AC58" si="106">IFERROR((Q58-Q57)/SQRT(Q57*(1-Q57)/$K56),"")</f>
        <v/>
      </c>
      <c r="AD58" s="87" t="str">
        <f t="shared" ref="AD58" si="107">IFERROR((R58-R57)/SQRT(R57*(1-R57)/$K56),"")</f>
        <v/>
      </c>
    </row>
    <row r="59" spans="1:30" x14ac:dyDescent="0.25">
      <c r="A59" s="193" t="str">
        <f>IF(B57="Yes","* Since your data are representative overall, you should not interpret the representativeness tests for each individual subgroup.","")</f>
        <v/>
      </c>
      <c r="B59" s="193"/>
      <c r="C59" s="193"/>
      <c r="D59" s="193"/>
      <c r="E59" s="193"/>
      <c r="F59" s="193"/>
      <c r="G59" s="193"/>
      <c r="H59" s="193"/>
      <c r="I59" s="193"/>
      <c r="K59" s="67"/>
      <c r="V59" s="88" t="str">
        <f>IFERROR(CHOOSE(MAX(L53:R53),"need more data",_xlfn.CHISQ.TEST(L55:M56, X56:Y57),_xlfn.CHISQ.TEST(L55:N56, X56:Z57),_xlfn.CHISQ.TEST(L55:O56, X56:AA57),_xlfn.CHISQ.TEST(L55:P56, X56:AB57),_xlfn.CHISQ.TEST(L55:Q56, X56:AC57),_xlfn.CHISQ.TEST(L55:R56, X56:AD57)),"")</f>
        <v/>
      </c>
      <c r="W59" s="89" t="s">
        <v>48</v>
      </c>
      <c r="X59" s="82" t="str">
        <f t="shared" ref="X59:AD59" si="108">IF(ISNUMBER(X58),2*NORMSDIST(-ABS(X58)),"")</f>
        <v/>
      </c>
      <c r="Y59" s="83" t="str">
        <f t="shared" si="108"/>
        <v/>
      </c>
      <c r="Z59" s="83" t="str">
        <f t="shared" si="108"/>
        <v/>
      </c>
      <c r="AA59" s="83" t="str">
        <f t="shared" si="108"/>
        <v/>
      </c>
      <c r="AB59" s="83" t="str">
        <f t="shared" si="108"/>
        <v/>
      </c>
      <c r="AC59" s="83" t="str">
        <f t="shared" si="108"/>
        <v/>
      </c>
      <c r="AD59" s="84" t="str">
        <f t="shared" si="108"/>
        <v/>
      </c>
    </row>
    <row r="60" spans="1:30" s="175" customFormat="1" x14ac:dyDescent="0.25">
      <c r="J60" s="141"/>
      <c r="K60" s="176"/>
      <c r="L60" s="50"/>
      <c r="M60" s="50"/>
      <c r="N60" s="50"/>
      <c r="O60" s="50"/>
      <c r="P60" s="50"/>
      <c r="Q60" s="50"/>
      <c r="R60" s="50"/>
      <c r="S60" s="50"/>
      <c r="T60" s="177"/>
      <c r="U60" s="50"/>
      <c r="V60" s="178"/>
      <c r="W60" s="179"/>
      <c r="X60" s="167"/>
      <c r="Y60" s="167"/>
      <c r="Z60" s="167"/>
      <c r="AA60" s="167"/>
      <c r="AB60" s="167"/>
      <c r="AC60" s="167"/>
      <c r="AD60" s="167"/>
    </row>
    <row r="61" spans="1:30" s="35" customFormat="1" x14ac:dyDescent="0.25">
      <c r="A61" s="139" t="s">
        <v>58</v>
      </c>
      <c r="B61" s="38"/>
      <c r="C61" s="98" t="str">
        <f>IF(SUM(C63:C64)&lt;=0,"",MAX($B61:B61)+1)</f>
        <v/>
      </c>
      <c r="D61" s="98" t="str">
        <f>IF(SUM(D63:D64)&lt;=0,"",MAX($B61:C61)+1)</f>
        <v/>
      </c>
      <c r="E61" s="98" t="str">
        <f>IF(SUM(E63:E64)&lt;=0,"",MAX($B61:D61)+1)</f>
        <v/>
      </c>
      <c r="F61"/>
      <c r="G61"/>
      <c r="H61"/>
      <c r="I61" s="3"/>
      <c r="J61" s="141"/>
      <c r="K61" s="146" t="str">
        <f>A62</f>
        <v>POVERTY LEVEL</v>
      </c>
      <c r="L61" s="64" t="str">
        <f>IF(MIN($C61:$I61)&lt;=0,"",MIN($C61:$I61))</f>
        <v/>
      </c>
      <c r="M61" s="65" t="str">
        <f>IFERROR(IF(L61=MAX($C61:$I61),"",L61+1),"")</f>
        <v/>
      </c>
      <c r="N61" s="65" t="str">
        <f t="shared" ref="N61:R61" si="109">IFERROR(IF(M61=MAX($C61:$I61),"",M61+1),"")</f>
        <v/>
      </c>
      <c r="O61" s="65" t="str">
        <f t="shared" si="109"/>
        <v/>
      </c>
      <c r="P61" s="65" t="str">
        <f t="shared" si="109"/>
        <v/>
      </c>
      <c r="Q61" s="65" t="str">
        <f t="shared" si="109"/>
        <v/>
      </c>
      <c r="R61" s="66" t="str">
        <f t="shared" si="109"/>
        <v/>
      </c>
      <c r="S61" s="51"/>
      <c r="T61" s="95"/>
      <c r="U61" s="51"/>
      <c r="V61" s="67"/>
      <c r="W61" s="40"/>
      <c r="X61" s="123"/>
      <c r="Y61" s="123"/>
      <c r="Z61" s="123"/>
      <c r="AA61" s="123"/>
      <c r="AB61" s="123"/>
      <c r="AC61" s="123"/>
      <c r="AD61" s="123"/>
    </row>
    <row r="62" spans="1:30" s="3" customFormat="1" ht="30.75" thickBot="1" x14ac:dyDescent="0.3">
      <c r="A62" s="37" t="s">
        <v>24</v>
      </c>
      <c r="B62" s="5" t="s">
        <v>79</v>
      </c>
      <c r="C62" s="19" t="s">
        <v>83</v>
      </c>
      <c r="D62" s="20" t="s">
        <v>23</v>
      </c>
      <c r="E62" s="174" t="s">
        <v>84</v>
      </c>
      <c r="F62"/>
      <c r="G62"/>
      <c r="H62"/>
      <c r="J62" s="141"/>
      <c r="K62" s="147" t="s">
        <v>6</v>
      </c>
      <c r="L62" s="53" t="str">
        <f>IF(L61="","",INDEX($C62:$I62,1,MATCH(L61,$C61:$I61,0)))</f>
        <v/>
      </c>
      <c r="M62" s="54" t="str">
        <f t="shared" ref="M62:R62" si="110">IF(M61="","",INDEX($C62:$I62,1,MATCH(M61,$C61:$I61,0)))</f>
        <v/>
      </c>
      <c r="N62" s="54" t="str">
        <f t="shared" si="110"/>
        <v/>
      </c>
      <c r="O62" s="54" t="str">
        <f t="shared" si="110"/>
        <v/>
      </c>
      <c r="P62" s="54" t="str">
        <f t="shared" si="110"/>
        <v/>
      </c>
      <c r="Q62" s="54" t="str">
        <f t="shared" ref="Q62" si="111">IF(Q61="","",INDEX($C62:$I62,1,MATCH(Q61,$C61:$I61,0)))</f>
        <v/>
      </c>
      <c r="R62" s="55" t="str">
        <f t="shared" si="110"/>
        <v/>
      </c>
      <c r="S62" s="52"/>
      <c r="T62" s="99">
        <f t="shared" ref="T62" si="112">(COUNTIFS(X64:AD64,"&lt;"&amp;5)-COUNTIFS(X64:AD64,"&lt;"&amp;5,X62:AD62,""))+(COUNTIFS(X65:AD65,"&lt;"&amp;5)-COUNTIFS(X65:AD65,"&lt;"&amp;5,X62:AD62,""))</f>
        <v>0</v>
      </c>
      <c r="U62" s="52"/>
      <c r="V62" s="70" t="str">
        <f>A62</f>
        <v>POVERTY LEVEL</v>
      </c>
      <c r="W62" s="42" t="s">
        <v>6</v>
      </c>
      <c r="X62" s="90" t="str">
        <f t="shared" ref="X62:AD62" si="113">L62</f>
        <v/>
      </c>
      <c r="Y62" s="91" t="str">
        <f t="shared" si="113"/>
        <v/>
      </c>
      <c r="Z62" s="91" t="str">
        <f t="shared" si="113"/>
        <v/>
      </c>
      <c r="AA62" s="91" t="str">
        <f t="shared" si="113"/>
        <v/>
      </c>
      <c r="AB62" s="91" t="str">
        <f t="shared" si="113"/>
        <v/>
      </c>
      <c r="AC62" s="91" t="str">
        <f t="shared" si="113"/>
        <v/>
      </c>
      <c r="AD62" s="71" t="str">
        <f t="shared" si="113"/>
        <v/>
      </c>
    </row>
    <row r="63" spans="1:30" ht="15.75" thickBot="1" x14ac:dyDescent="0.3">
      <c r="A63" s="7" t="s">
        <v>30</v>
      </c>
      <c r="B63" s="124">
        <f>SUM(C63:I63)</f>
        <v>0</v>
      </c>
      <c r="C63" s="132"/>
      <c r="D63" s="132"/>
      <c r="E63" s="134"/>
      <c r="K63" s="148">
        <f>SUM(L63:R63)</f>
        <v>0</v>
      </c>
      <c r="L63" s="56" t="str">
        <f>IF(L61="","",INDEX($C63:$I63,1,MATCH(L61,$C61:$I61,0)))</f>
        <v/>
      </c>
      <c r="M63" s="44" t="str">
        <f t="shared" ref="M63:R63" si="114">IF(M61="","",INDEX($C63:$I63,1,MATCH(M61,$C61:$I61,0)))</f>
        <v/>
      </c>
      <c r="N63" s="44" t="str">
        <f t="shared" si="114"/>
        <v/>
      </c>
      <c r="O63" s="44" t="str">
        <f t="shared" si="114"/>
        <v/>
      </c>
      <c r="P63" s="44" t="str">
        <f t="shared" si="114"/>
        <v/>
      </c>
      <c r="Q63" s="44" t="str">
        <f t="shared" ref="Q63" si="115">IF(Q61="","",INDEX($C63:$I63,1,MATCH(Q61,$C61:$I61,0)))</f>
        <v/>
      </c>
      <c r="R63" s="57" t="str">
        <f t="shared" si="114"/>
        <v/>
      </c>
      <c r="S63" s="51"/>
      <c r="T63" s="96"/>
      <c r="U63" s="51"/>
      <c r="V63" s="72" t="s">
        <v>44</v>
      </c>
      <c r="W63" s="73">
        <f t="shared" ref="W63:AD63" si="116">SUM(K63:K64)</f>
        <v>0</v>
      </c>
      <c r="X63" s="74">
        <f t="shared" si="116"/>
        <v>0</v>
      </c>
      <c r="Y63" s="75">
        <f t="shared" si="116"/>
        <v>0</v>
      </c>
      <c r="Z63" s="75">
        <f t="shared" si="116"/>
        <v>0</v>
      </c>
      <c r="AA63" s="75">
        <f t="shared" si="116"/>
        <v>0</v>
      </c>
      <c r="AB63" s="75">
        <f t="shared" si="116"/>
        <v>0</v>
      </c>
      <c r="AC63" s="75">
        <f t="shared" si="116"/>
        <v>0</v>
      </c>
      <c r="AD63" s="76">
        <f t="shared" si="116"/>
        <v>0</v>
      </c>
    </row>
    <row r="64" spans="1:30" ht="15.75" thickBot="1" x14ac:dyDescent="0.3">
      <c r="A64" s="36" t="s">
        <v>8</v>
      </c>
      <c r="B64" s="128">
        <f>SUM(C64:I64)</f>
        <v>0</v>
      </c>
      <c r="C64" s="132" t="str">
        <f>IF('Response Rate'!C38="","",'Response Rate'!C38)</f>
        <v/>
      </c>
      <c r="D64" s="132" t="str">
        <f>IF('Response Rate'!D38="","",'Response Rate'!D38)</f>
        <v/>
      </c>
      <c r="E64" s="134" t="str">
        <f>IF('Response Rate'!E38="","",'Response Rate'!E38)</f>
        <v/>
      </c>
      <c r="K64" s="152">
        <f>SUM(L64:R64)</f>
        <v>0</v>
      </c>
      <c r="L64" s="58" t="str">
        <f>IF(L61="","",INDEX($C64:$I64,1,MATCH(L61,$C61:$I61,0)))</f>
        <v/>
      </c>
      <c r="M64" s="59" t="str">
        <f t="shared" ref="M64:R64" si="117">IF(M61="","",INDEX($C64:$I64,1,MATCH(M61,$C61:$I61,0)))</f>
        <v/>
      </c>
      <c r="N64" s="59" t="str">
        <f t="shared" si="117"/>
        <v/>
      </c>
      <c r="O64" s="59" t="str">
        <f t="shared" si="117"/>
        <v/>
      </c>
      <c r="P64" s="59" t="str">
        <f t="shared" si="117"/>
        <v/>
      </c>
      <c r="Q64" s="59" t="str">
        <f t="shared" ref="Q64" si="118">IF(Q61="","",INDEX($C64:$I64,1,MATCH(Q61,$C61:$I61,0)))</f>
        <v/>
      </c>
      <c r="R64" s="60" t="str">
        <f t="shared" si="117"/>
        <v/>
      </c>
      <c r="S64" s="51"/>
      <c r="T64" s="197" t="str">
        <f>IF(AND(X64&lt;5,X62&lt;&gt;""),SUBSTITUTE(ADDRESS(ROWS($1:63),MATCH(X62,$A62:$I62,0)),"$","")&amp;"; ","")&amp;
IF(AND(Y64&lt;5,Y62&lt;&gt;""),SUBSTITUTE(ADDRESS(ROWS($1:63),MATCH(Y62,$A62:$I62,0)),"$","")&amp;"; ","")&amp;
IF(AND(Z64&lt;5,Z62&lt;&gt;""),SUBSTITUTE(ADDRESS(ROWS($1:63),MATCH(Z62,$A62:$I62,0)),"$","")&amp;"; ","")&amp;
IF(AND(AA64&lt;5,AA62&lt;&gt;""),SUBSTITUTE(ADDRESS(ROWS($1:63),MATCH(AA62,$A62:$I62,0)),"$","")&amp;"; ","")&amp;
IF(AND(AB64&lt;5,AB62&lt;&gt;""),SUBSTITUTE(ADDRESS(ROWS($1:63),MATCH(AB62,$A62:$I62,0)),"$","")&amp;"; ","")&amp;
IF(AND(AC64&lt;5,AC62&lt;&gt;""),SUBSTITUTE(ADDRESS(ROWS($1:63),MATCH(AC62,$A62:$I62,0)),"$","")&amp;"; ","")&amp;
IF(AND(AD64&lt;5,AD62&lt;&gt;""),SUBSTITUTE(ADDRESS(ROWS($1:63),MATCH(AD62,$A62:$I62,0)),"$","")&amp;"; ","")&amp;
IF(AND(X65&lt;5,X62&lt;&gt;""),SUBSTITUTE(ADDRESS(ROWS($1:64),MATCH(X62,$A62:$I62,0)),"$","")&amp;"; ","")&amp;
IF(AND(Y65&lt;5,Y62&lt;&gt;""),SUBSTITUTE(ADDRESS(ROWS($1:64),MATCH(Y62,$A62:$I62,0)),"$","")&amp;"; ","")&amp;
IF(AND(Z65&lt;5,Z62&lt;&gt;""),SUBSTITUTE(ADDRESS(ROWS($1:64),MATCH(Z62,$A62:$I62,0)),"$","")&amp;"; ","")&amp;
IF(AND(AA65&lt;5,AA62&lt;&gt;""),SUBSTITUTE(ADDRESS(ROWS($1:64),MATCH(AA62,$A62:$I62,0)),"$","")&amp;"; ","")&amp;
IF(AND(AB65&lt;5,AB62&lt;&gt;""),SUBSTITUTE(ADDRESS(ROWS($1:64),MATCH(AB62,$A62:$I62,0)),"$","")&amp;"; ","")&amp;
IF(AND(AC65&lt;5,AC62&lt;&gt;""),SUBSTITUTE(ADDRESS(ROWS($1:64),MATCH(AC62,$A62:$I62,0)),"$","")&amp;"; ","")&amp;
IF(AND(AD65&lt;5,AD62&lt;&gt;""),SUBSTITUTE(ADDRESS(ROWS($1:64),MATCH(AD62,$A62:$I62,0)),"$","")&amp;"; ","")</f>
        <v/>
      </c>
      <c r="U64" s="51"/>
      <c r="W64" s="77" t="s">
        <v>45</v>
      </c>
      <c r="X64" s="78" t="str">
        <f t="shared" ref="X64:AD64" si="119">IFERROR(X63*$K63/$W63,"")</f>
        <v/>
      </c>
      <c r="Y64" s="79" t="str">
        <f t="shared" si="119"/>
        <v/>
      </c>
      <c r="Z64" s="79" t="str">
        <f t="shared" si="119"/>
        <v/>
      </c>
      <c r="AA64" s="79" t="str">
        <f t="shared" si="119"/>
        <v/>
      </c>
      <c r="AB64" s="79" t="str">
        <f t="shared" si="119"/>
        <v/>
      </c>
      <c r="AC64" s="79" t="str">
        <f t="shared" si="119"/>
        <v/>
      </c>
      <c r="AD64" s="80" t="str">
        <f t="shared" si="119"/>
        <v/>
      </c>
    </row>
    <row r="65" spans="1:30" ht="15.75" thickBot="1" x14ac:dyDescent="0.3">
      <c r="A65" s="6" t="s">
        <v>31</v>
      </c>
      <c r="B65" s="173" t="str">
        <f>IF(V67="need more data","Need more data",IF(V67="","",IF(V67&lt;=$W$1, "No", "Yes")))</f>
        <v/>
      </c>
      <c r="C65" s="168" t="str">
        <f>IFERROR(IF($B65="Yes","*",IF(INDEX($X67:$AD67,1,MATCH(C62,$X62:$AD62,0))&lt;=$W$1, "No", "Yes")),"")</f>
        <v/>
      </c>
      <c r="D65" s="169" t="str">
        <f t="shared" ref="D65:E65" si="120">IFERROR(IF($B65="Yes","*",IF(INDEX($X67:$AD67,1,MATCH(D62,$X62:$AD62,0))&lt;=$W$1, "No", "Yes")),"")</f>
        <v/>
      </c>
      <c r="E65" s="170" t="str">
        <f t="shared" si="120"/>
        <v/>
      </c>
      <c r="K65" s="150" t="s">
        <v>52</v>
      </c>
      <c r="L65" s="45" t="str">
        <f>IFERROR(L63/$K63,"")</f>
        <v/>
      </c>
      <c r="M65" s="46" t="str">
        <f t="shared" ref="M65:R65" si="121">IFERROR(M63/$K63,"")</f>
        <v/>
      </c>
      <c r="N65" s="46" t="str">
        <f t="shared" si="121"/>
        <v/>
      </c>
      <c r="O65" s="46" t="str">
        <f t="shared" si="121"/>
        <v/>
      </c>
      <c r="P65" s="46" t="str">
        <f t="shared" si="121"/>
        <v/>
      </c>
      <c r="Q65" s="46" t="str">
        <f t="shared" ref="Q65" si="122">IFERROR(Q63/$K63,"")</f>
        <v/>
      </c>
      <c r="R65" s="47" t="str">
        <f t="shared" si="121"/>
        <v/>
      </c>
      <c r="S65" s="48"/>
      <c r="T65" s="198"/>
      <c r="U65" s="48"/>
      <c r="V65" s="67" t="str">
        <f>IFERROR(CHOOSE(MAX(L61:R61),"need more data","CHISQ.TEST(L56:M57, X57:Y58)","CHISQ.TEST(L56:N57, X57:Z58)","CHISQ.TEST(L56:O57, X57:AA58)","CHISQ.TEST(L56:P57, X57:AB58)","CHISQ.TEST(L56:Q57, X57:AC58)","CHISQ.TEST(L56:R57, X57:AD58)"),"")</f>
        <v/>
      </c>
      <c r="W65" s="81" t="s">
        <v>46</v>
      </c>
      <c r="X65" s="82" t="str">
        <f t="shared" ref="X65:AD65" si="123">IFERROR(X63*$K64/$W63,"")</f>
        <v/>
      </c>
      <c r="Y65" s="83" t="str">
        <f t="shared" si="123"/>
        <v/>
      </c>
      <c r="Z65" s="83" t="str">
        <f t="shared" si="123"/>
        <v/>
      </c>
      <c r="AA65" s="83" t="str">
        <f t="shared" si="123"/>
        <v/>
      </c>
      <c r="AB65" s="83" t="str">
        <f t="shared" si="123"/>
        <v/>
      </c>
      <c r="AC65" s="83" t="str">
        <f t="shared" si="123"/>
        <v/>
      </c>
      <c r="AD65" s="84" t="str">
        <f t="shared" si="123"/>
        <v/>
      </c>
    </row>
    <row r="66" spans="1:30" x14ac:dyDescent="0.25">
      <c r="A66" s="190" t="str">
        <f>IF(OR(MAX(L61:R61)&lt;=0,MAX(L61:R61)=COUNTA(C62:I62)),"","! Note: Results include data from only "&amp;IF(MAX(L61:R61)=1,"this 1 category: ", "these "&amp;MAX(L61:R61)&amp;" categories: "))&amp;IF(OR(MAX(L61:R61)&lt;=0,MAX(L61:R61)=COUNTA(C62:I62)),"",SUBSTITUTE(L62&amp;"; "&amp;IF(M62="","",M62&amp;"; "&amp;IF(N62="","",N62&amp;"; "&amp;IF(O62="","",O62&amp;"; "&amp;IF(P62="","",P62&amp;"; "&amp;IF(Q62="","",Q62&amp;"; "&amp;IF(R62="","",R62&amp;"; ")))))),"; ","",MAX(L61:R61))&amp;".")</f>
        <v/>
      </c>
      <c r="B66" s="190"/>
      <c r="C66" s="190"/>
      <c r="D66" s="190"/>
      <c r="E66" s="191"/>
      <c r="F66" s="191"/>
      <c r="G66" s="191"/>
      <c r="H66" s="191"/>
      <c r="I66" s="191"/>
      <c r="K66" s="151" t="s">
        <v>53</v>
      </c>
      <c r="L66" s="61" t="str">
        <f>IFERROR(L64/$K64,"")</f>
        <v/>
      </c>
      <c r="M66" s="62" t="str">
        <f t="shared" ref="M66:R66" si="124">IFERROR(M64/$K64,"")</f>
        <v/>
      </c>
      <c r="N66" s="62" t="str">
        <f t="shared" si="124"/>
        <v/>
      </c>
      <c r="O66" s="62" t="str">
        <f t="shared" si="124"/>
        <v/>
      </c>
      <c r="P66" s="62" t="str">
        <f t="shared" si="124"/>
        <v/>
      </c>
      <c r="Q66" s="62" t="str">
        <f t="shared" ref="Q66" si="125">IFERROR(Q64/$K64,"")</f>
        <v/>
      </c>
      <c r="R66" s="63" t="str">
        <f t="shared" si="124"/>
        <v/>
      </c>
      <c r="S66" s="49"/>
      <c r="T66" s="97"/>
      <c r="U66" s="48"/>
      <c r="V66" s="85" t="s">
        <v>33</v>
      </c>
      <c r="W66" s="77" t="s">
        <v>47</v>
      </c>
      <c r="X66" s="92" t="str">
        <f>IFERROR((L66-L65)/SQRT(L65*(1-L65)/$K64),"")</f>
        <v/>
      </c>
      <c r="Y66" s="86" t="str">
        <f t="shared" ref="Y66" si="126">IFERROR((M66-M65)/SQRT(M65*(1-M65)/$K64),"")</f>
        <v/>
      </c>
      <c r="Z66" s="86" t="str">
        <f t="shared" ref="Z66" si="127">IFERROR((N66-N65)/SQRT(N65*(1-N65)/$K64),"")</f>
        <v/>
      </c>
      <c r="AA66" s="86" t="str">
        <f t="shared" ref="AA66" si="128">IFERROR((O66-O65)/SQRT(O65*(1-O65)/$K64),"")</f>
        <v/>
      </c>
      <c r="AB66" s="86" t="str">
        <f t="shared" ref="AB66" si="129">IFERROR((P66-P65)/SQRT(P65*(1-P65)/$K64),"")</f>
        <v/>
      </c>
      <c r="AC66" s="86" t="str">
        <f t="shared" ref="AC66" si="130">IFERROR((Q66-Q65)/SQRT(Q65*(1-Q65)/$K64),"")</f>
        <v/>
      </c>
      <c r="AD66" s="87" t="str">
        <f t="shared" ref="AD66" si="131">IFERROR((R66-R65)/SQRT(R65*(1-R65)/$K64),"")</f>
        <v/>
      </c>
    </row>
    <row r="67" spans="1:30" x14ac:dyDescent="0.25">
      <c r="A67" s="193" t="str">
        <f>IF(B65="Yes","* Since your data are representative overall, you should not interpret the representativeness tests for each individual subgroup.","")</f>
        <v/>
      </c>
      <c r="B67" s="193"/>
      <c r="C67" s="193"/>
      <c r="D67" s="193"/>
      <c r="E67" s="193"/>
      <c r="F67" s="193"/>
      <c r="G67" s="193"/>
      <c r="H67" s="193"/>
      <c r="I67" s="193"/>
      <c r="K67" s="67"/>
      <c r="V67" s="88" t="str">
        <f>IFERROR(CHOOSE(MAX(L61:R61),"need more data",_xlfn.CHISQ.TEST(L63:M64, X64:Y65),_xlfn.CHISQ.TEST(L63:N64, X64:Z65),_xlfn.CHISQ.TEST(L63:O64, X64:AA65),_xlfn.CHISQ.TEST(L63:P64, X64:AB65),_xlfn.CHISQ.TEST(L63:Q64, X64:AC65),_xlfn.CHISQ.TEST(L63:R64, X64:AD65)),"")</f>
        <v/>
      </c>
      <c r="W67" s="89" t="s">
        <v>48</v>
      </c>
      <c r="X67" s="82" t="str">
        <f>IF(ISNUMBER(X66),2*NORMSDIST(-ABS(X66)),"")</f>
        <v/>
      </c>
      <c r="Y67" s="83" t="str">
        <f t="shared" ref="Y67:AD67" si="132">IF(ISNUMBER(Y66),2*NORMSDIST(-ABS(Y66)),"")</f>
        <v/>
      </c>
      <c r="Z67" s="83" t="str">
        <f t="shared" si="132"/>
        <v/>
      </c>
      <c r="AA67" s="83" t="str">
        <f t="shared" si="132"/>
        <v/>
      </c>
      <c r="AB67" s="83" t="str">
        <f t="shared" si="132"/>
        <v/>
      </c>
      <c r="AC67" s="83" t="str">
        <f t="shared" si="132"/>
        <v/>
      </c>
      <c r="AD67" s="84" t="str">
        <f t="shared" si="132"/>
        <v/>
      </c>
    </row>
    <row r="68" spans="1:30" s="175" customFormat="1" x14ac:dyDescent="0.25">
      <c r="J68" s="141"/>
      <c r="K68" s="176"/>
      <c r="L68" s="50"/>
      <c r="M68" s="50"/>
      <c r="N68" s="50"/>
      <c r="O68" s="50"/>
      <c r="P68" s="50"/>
      <c r="Q68" s="50"/>
      <c r="R68" s="50"/>
      <c r="S68" s="50"/>
      <c r="T68" s="177"/>
      <c r="U68" s="50"/>
      <c r="V68" s="178"/>
      <c r="W68" s="179"/>
      <c r="X68" s="167"/>
      <c r="Y68" s="167"/>
      <c r="Z68" s="167"/>
      <c r="AA68" s="167"/>
      <c r="AB68" s="167"/>
      <c r="AC68" s="167"/>
      <c r="AD68" s="167"/>
    </row>
    <row r="69" spans="1:30" s="35" customFormat="1" x14ac:dyDescent="0.25">
      <c r="A69" s="139" t="s">
        <v>58</v>
      </c>
      <c r="B69" s="38"/>
      <c r="C69" s="98" t="str">
        <f>IF(SUM(C71:C72)&lt;=0,"",MAX($B69:B69)+1)</f>
        <v/>
      </c>
      <c r="D69" s="98" t="str">
        <f>IF(SUM(D71:D72)&lt;=0,"",MAX($B69:C69)+1)</f>
        <v/>
      </c>
      <c r="E69" s="98" t="str">
        <f>IF(SUM(E71:E72)&lt;=0,"",MAX($B69:D69)+1)</f>
        <v/>
      </c>
      <c r="F69"/>
      <c r="G69"/>
      <c r="H69"/>
      <c r="I69" s="3"/>
      <c r="J69" s="141"/>
      <c r="K69" s="146" t="str">
        <f>A70</f>
        <v>TIME IN EARLY INTERVENTION</v>
      </c>
      <c r="L69" s="64" t="str">
        <f>IF(MIN($C69:$I69)&lt;=0,"",MIN($C69:$I69))</f>
        <v/>
      </c>
      <c r="M69" s="65" t="str">
        <f>IFERROR(IF(L69=MAX($C69:$I69),"",L69+1),"")</f>
        <v/>
      </c>
      <c r="N69" s="65" t="str">
        <f t="shared" ref="N69:R69" si="133">IFERROR(IF(M69=MAX($C69:$I69),"",M69+1),"")</f>
        <v/>
      </c>
      <c r="O69" s="65" t="str">
        <f t="shared" si="133"/>
        <v/>
      </c>
      <c r="P69" s="65" t="str">
        <f t="shared" si="133"/>
        <v/>
      </c>
      <c r="Q69" s="65" t="str">
        <f t="shared" si="133"/>
        <v/>
      </c>
      <c r="R69" s="66" t="str">
        <f t="shared" si="133"/>
        <v/>
      </c>
      <c r="S69" s="51"/>
      <c r="T69" s="95"/>
      <c r="U69" s="51"/>
      <c r="V69" s="67"/>
      <c r="W69" s="40"/>
      <c r="X69" s="41"/>
      <c r="Y69" s="41"/>
      <c r="Z69" s="41"/>
      <c r="AA69" s="41"/>
      <c r="AB69" s="41"/>
      <c r="AC69" s="41"/>
      <c r="AD69" s="41"/>
    </row>
    <row r="70" spans="1:30" s="3" customFormat="1" ht="45.75" thickBot="1" x14ac:dyDescent="0.3">
      <c r="A70" s="37" t="s">
        <v>25</v>
      </c>
      <c r="B70" s="5" t="s">
        <v>80</v>
      </c>
      <c r="C70" s="19" t="s">
        <v>27</v>
      </c>
      <c r="D70" s="20" t="s">
        <v>28</v>
      </c>
      <c r="E70" s="21" t="s">
        <v>29</v>
      </c>
      <c r="F70"/>
      <c r="G70"/>
      <c r="H70"/>
      <c r="J70" s="141"/>
      <c r="K70" s="147" t="s">
        <v>6</v>
      </c>
      <c r="L70" s="53" t="str">
        <f>IF(L69="","",INDEX($C70:$I70,1,MATCH(L69,$C69:$I69,0)))</f>
        <v/>
      </c>
      <c r="M70" s="54" t="str">
        <f t="shared" ref="M70:R70" si="134">IF(M69="","",INDEX($C70:$I70,1,MATCH(M69,$C69:$I69,0)))</f>
        <v/>
      </c>
      <c r="N70" s="54" t="str">
        <f t="shared" si="134"/>
        <v/>
      </c>
      <c r="O70" s="54" t="str">
        <f t="shared" si="134"/>
        <v/>
      </c>
      <c r="P70" s="54" t="str">
        <f t="shared" si="134"/>
        <v/>
      </c>
      <c r="Q70" s="54" t="str">
        <f t="shared" ref="Q70" si="135">IF(Q69="","",INDEX($C70:$I70,1,MATCH(Q69,$C69:$I69,0)))</f>
        <v/>
      </c>
      <c r="R70" s="55" t="str">
        <f t="shared" si="134"/>
        <v/>
      </c>
      <c r="S70" s="52"/>
      <c r="T70" s="99">
        <f>(COUNTIFS(X72:AD72,"&lt;"&amp;5)-COUNTIFS(X72:AD72,"&lt;"&amp;5,X70:AD70,""))+(COUNTIFS(X73:AD73,"&lt;"&amp;5)-COUNTIFS(X73:AD73,"&lt;"&amp;5,X70:AD70,""))</f>
        <v>0</v>
      </c>
      <c r="U70" s="52"/>
      <c r="V70" s="70" t="str">
        <f>A70</f>
        <v>TIME IN EARLY INTERVENTION</v>
      </c>
      <c r="W70" s="42" t="s">
        <v>6</v>
      </c>
      <c r="X70" s="90" t="str">
        <f t="shared" ref="X70:AD70" si="136">L70</f>
        <v/>
      </c>
      <c r="Y70" s="91" t="str">
        <f t="shared" si="136"/>
        <v/>
      </c>
      <c r="Z70" s="91" t="str">
        <f t="shared" si="136"/>
        <v/>
      </c>
      <c r="AA70" s="91" t="str">
        <f t="shared" si="136"/>
        <v/>
      </c>
      <c r="AB70" s="91" t="str">
        <f t="shared" si="136"/>
        <v/>
      </c>
      <c r="AC70" s="91" t="str">
        <f t="shared" si="136"/>
        <v/>
      </c>
      <c r="AD70" s="71" t="str">
        <f t="shared" si="136"/>
        <v/>
      </c>
    </row>
    <row r="71" spans="1:30" ht="15.75" thickBot="1" x14ac:dyDescent="0.3">
      <c r="A71" s="7" t="s">
        <v>30</v>
      </c>
      <c r="B71" s="124">
        <f>SUM(C71:I71)</f>
        <v>0</v>
      </c>
      <c r="C71" s="132"/>
      <c r="D71" s="132"/>
      <c r="E71" s="134"/>
      <c r="K71" s="148">
        <f>SUM(L71:R71)</f>
        <v>0</v>
      </c>
      <c r="L71" s="56" t="str">
        <f>IF(L69="","",INDEX($C71:$I71,1,MATCH(L69,$C69:$I69,0)))</f>
        <v/>
      </c>
      <c r="M71" s="44" t="str">
        <f t="shared" ref="M71:R71" si="137">IF(M69="","",INDEX($C71:$I71,1,MATCH(M69,$C69:$I69,0)))</f>
        <v/>
      </c>
      <c r="N71" s="44" t="str">
        <f t="shared" si="137"/>
        <v/>
      </c>
      <c r="O71" s="44" t="str">
        <f t="shared" si="137"/>
        <v/>
      </c>
      <c r="P71" s="44" t="str">
        <f t="shared" si="137"/>
        <v/>
      </c>
      <c r="Q71" s="44" t="str">
        <f t="shared" ref="Q71" si="138">IF(Q69="","",INDEX($C71:$I71,1,MATCH(Q69,$C69:$I69,0)))</f>
        <v/>
      </c>
      <c r="R71" s="57" t="str">
        <f t="shared" si="137"/>
        <v/>
      </c>
      <c r="S71" s="51"/>
      <c r="T71" s="96"/>
      <c r="U71" s="51"/>
      <c r="V71" s="72" t="s">
        <v>44</v>
      </c>
      <c r="W71" s="73">
        <f t="shared" ref="W71:AD71" si="139">SUM(K71:K72)</f>
        <v>0</v>
      </c>
      <c r="X71" s="74">
        <f t="shared" si="139"/>
        <v>0</v>
      </c>
      <c r="Y71" s="75">
        <f t="shared" si="139"/>
        <v>0</v>
      </c>
      <c r="Z71" s="75">
        <f t="shared" si="139"/>
        <v>0</v>
      </c>
      <c r="AA71" s="75">
        <f t="shared" si="139"/>
        <v>0</v>
      </c>
      <c r="AB71" s="75">
        <f t="shared" si="139"/>
        <v>0</v>
      </c>
      <c r="AC71" s="75">
        <f t="shared" si="139"/>
        <v>0</v>
      </c>
      <c r="AD71" s="76">
        <f t="shared" si="139"/>
        <v>0</v>
      </c>
    </row>
    <row r="72" spans="1:30" ht="15.75" thickBot="1" x14ac:dyDescent="0.3">
      <c r="A72" s="36" t="s">
        <v>8</v>
      </c>
      <c r="B72" s="128">
        <f>SUM(C72:I72)</f>
        <v>0</v>
      </c>
      <c r="C72" s="132" t="str">
        <f>IF('Response Rate'!C43="","",'Response Rate'!C43)</f>
        <v/>
      </c>
      <c r="D72" s="132" t="str">
        <f>IF('Response Rate'!D43="","",'Response Rate'!D43)</f>
        <v/>
      </c>
      <c r="E72" s="134" t="str">
        <f>IF('Response Rate'!E43="","",'Response Rate'!E43)</f>
        <v/>
      </c>
      <c r="K72" s="152">
        <f>SUM(L72:R72)</f>
        <v>0</v>
      </c>
      <c r="L72" s="58" t="str">
        <f>IF(L69="","",INDEX($C72:$I72,1,MATCH(L69,$C69:$I69,0)))</f>
        <v/>
      </c>
      <c r="M72" s="59" t="str">
        <f t="shared" ref="M72:R72" si="140">IF(M69="","",INDEX($C72:$I72,1,MATCH(M69,$C69:$I69,0)))</f>
        <v/>
      </c>
      <c r="N72" s="59" t="str">
        <f t="shared" si="140"/>
        <v/>
      </c>
      <c r="O72" s="59" t="str">
        <f t="shared" si="140"/>
        <v/>
      </c>
      <c r="P72" s="59" t="str">
        <f t="shared" si="140"/>
        <v/>
      </c>
      <c r="Q72" s="59" t="str">
        <f t="shared" ref="Q72" si="141">IF(Q69="","",INDEX($C72:$I72,1,MATCH(Q69,$C69:$I69,0)))</f>
        <v/>
      </c>
      <c r="R72" s="60" t="str">
        <f t="shared" si="140"/>
        <v/>
      </c>
      <c r="S72" s="51"/>
      <c r="T72" s="197" t="str">
        <f>IF(AND(X72&lt;5,X70&lt;&gt;""),SUBSTITUTE(ADDRESS(ROWS($1:71),MATCH(X70,$A70:$I70,0)),"$","")&amp;"; ","")&amp;
IF(AND(Y72&lt;5,Y70&lt;&gt;""),SUBSTITUTE(ADDRESS(ROWS($1:71),MATCH(Y70,$A70:$I70,0)),"$","")&amp;"; ","")&amp;
IF(AND(Z72&lt;5,Z70&lt;&gt;""),SUBSTITUTE(ADDRESS(ROWS($1:71),MATCH(Z70,$A70:$I70,0)),"$","")&amp;"; ","")&amp;
IF(AND(AA72&lt;5,AA70&lt;&gt;""),SUBSTITUTE(ADDRESS(ROWS($1:71),MATCH(AA70,$A70:$I70,0)),"$","")&amp;"; ","")&amp;
IF(AND(AB72&lt;5,AB70&lt;&gt;""),SUBSTITUTE(ADDRESS(ROWS($1:71),MATCH(AB70,$A70:$I70,0)),"$","")&amp;"; ","")&amp;
IF(AND(AC72&lt;5,AC70&lt;&gt;""),SUBSTITUTE(ADDRESS(ROWS($1:71),MATCH(AC70,$A70:$I70,0)),"$","")&amp;"; ","")&amp;
IF(AND(AD72&lt;5,AD70&lt;&gt;""),SUBSTITUTE(ADDRESS(ROWS($1:71),MATCH(AD70,$A70:$I70,0)),"$","")&amp;"; ","")&amp;
IF(AND(X73&lt;5,X70&lt;&gt;""),SUBSTITUTE(ADDRESS(ROWS($1:72),MATCH(X70,$A70:$I70,0)),"$","")&amp;"; ","")&amp;
IF(AND(Y73&lt;5,Y70&lt;&gt;""),SUBSTITUTE(ADDRESS(ROWS($1:72),MATCH(Y70,$A70:$I70,0)),"$","")&amp;"; ","")&amp;
IF(AND(Z73&lt;5,Z70&lt;&gt;""),SUBSTITUTE(ADDRESS(ROWS($1:72),MATCH(Z70,$A70:$I70,0)),"$","")&amp;"; ","")&amp;
IF(AND(AA73&lt;5,AA70&lt;&gt;""),SUBSTITUTE(ADDRESS(ROWS($1:72),MATCH(AA70,$A70:$I70,0)),"$","")&amp;"; ","")&amp;
IF(AND(AB73&lt;5,AB70&lt;&gt;""),SUBSTITUTE(ADDRESS(ROWS($1:72),MATCH(AB70,$A70:$I70,0)),"$","")&amp;"; ","")&amp;
IF(AND(AC73&lt;5,AC70&lt;&gt;""),SUBSTITUTE(ADDRESS(ROWS($1:72),MATCH(AC70,$A70:$I70,0)),"$","")&amp;"; ","")&amp;
IF(AND(AD73&lt;5,AD70&lt;&gt;""),SUBSTITUTE(ADDRESS(ROWS($1:72),MATCH(AD70,$A70:$I70,0)),"$","")&amp;"; ","")</f>
        <v/>
      </c>
      <c r="U72" s="51"/>
      <c r="W72" s="77" t="s">
        <v>45</v>
      </c>
      <c r="X72" s="78" t="str">
        <f t="shared" ref="X72:AD72" si="142">IFERROR(X71*$K71/$W71,"")</f>
        <v/>
      </c>
      <c r="Y72" s="79" t="str">
        <f t="shared" si="142"/>
        <v/>
      </c>
      <c r="Z72" s="79" t="str">
        <f t="shared" si="142"/>
        <v/>
      </c>
      <c r="AA72" s="79" t="str">
        <f t="shared" si="142"/>
        <v/>
      </c>
      <c r="AB72" s="79" t="str">
        <f t="shared" si="142"/>
        <v/>
      </c>
      <c r="AC72" s="79" t="str">
        <f t="shared" si="142"/>
        <v/>
      </c>
      <c r="AD72" s="80" t="str">
        <f t="shared" si="142"/>
        <v/>
      </c>
    </row>
    <row r="73" spans="1:30" ht="15.75" thickBot="1" x14ac:dyDescent="0.3">
      <c r="A73" s="6" t="s">
        <v>31</v>
      </c>
      <c r="B73" s="173" t="str">
        <f>IF(V75="need more data","Need more data",IF(V75="","",IF(V75&lt;=$W$1, "No", "Yes")))</f>
        <v/>
      </c>
      <c r="C73" s="168" t="str">
        <f>IFERROR(IF($B73="Yes","*",IF(INDEX($X75:$AD75,1,MATCH(C70,$X70:$AD70,0))&lt;=$W$1, "No", "Yes")),"")</f>
        <v/>
      </c>
      <c r="D73" s="169" t="str">
        <f t="shared" ref="D73:E73" si="143">IFERROR(IF($B73="Yes","*",IF(INDEX($X75:$AD75,1,MATCH(D70,$X70:$AD70,0))&lt;=$W$1, "No", "Yes")),"")</f>
        <v/>
      </c>
      <c r="E73" s="170" t="str">
        <f t="shared" si="143"/>
        <v/>
      </c>
      <c r="K73" s="150" t="s">
        <v>52</v>
      </c>
      <c r="L73" s="45" t="str">
        <f>IFERROR(L71/$K71,"")</f>
        <v/>
      </c>
      <c r="M73" s="46" t="str">
        <f t="shared" ref="M73:R73" si="144">IFERROR(M71/$K71,"")</f>
        <v/>
      </c>
      <c r="N73" s="46" t="str">
        <f t="shared" si="144"/>
        <v/>
      </c>
      <c r="O73" s="46" t="str">
        <f t="shared" si="144"/>
        <v/>
      </c>
      <c r="P73" s="46" t="str">
        <f t="shared" si="144"/>
        <v/>
      </c>
      <c r="Q73" s="46" t="str">
        <f t="shared" ref="Q73" si="145">IFERROR(Q71/$K71,"")</f>
        <v/>
      </c>
      <c r="R73" s="47" t="str">
        <f t="shared" si="144"/>
        <v/>
      </c>
      <c r="S73" s="48"/>
      <c r="T73" s="198"/>
      <c r="U73" s="48"/>
      <c r="V73" s="67" t="str">
        <f>IFERROR(CHOOSE(MAX(L69:R69),"need more data","CHISQ.TEST(L63:M64, X64:Y65)","CHISQ.TEST(L63:N64, X64:Z65)","CHISQ.TEST(L63:O64, X64:AA65)","CHISQ.TEST(L63:P64, X64:AB65)","CHISQ.TEST(L63:Q64, X64:AC65)","CHISQ.TEST(L63:R64, X64:AD65)"),"")</f>
        <v/>
      </c>
      <c r="W73" s="81" t="s">
        <v>46</v>
      </c>
      <c r="X73" s="82" t="str">
        <f t="shared" ref="X73:AD73" si="146">IFERROR(X71*$K72/$W71,"")</f>
        <v/>
      </c>
      <c r="Y73" s="83" t="str">
        <f t="shared" si="146"/>
        <v/>
      </c>
      <c r="Z73" s="83" t="str">
        <f t="shared" si="146"/>
        <v/>
      </c>
      <c r="AA73" s="83" t="str">
        <f t="shared" si="146"/>
        <v/>
      </c>
      <c r="AB73" s="83" t="str">
        <f t="shared" si="146"/>
        <v/>
      </c>
      <c r="AC73" s="83" t="str">
        <f t="shared" si="146"/>
        <v/>
      </c>
      <c r="AD73" s="84" t="str">
        <f t="shared" si="146"/>
        <v/>
      </c>
    </row>
    <row r="74" spans="1:30" x14ac:dyDescent="0.25">
      <c r="A74" s="190" t="str">
        <f>IF(OR(MAX(L69:R69)&lt;=0,MAX(L69:R69)=COUNTA(C70:I70)),"","! Note: Results include data from only "&amp;IF(MAX(L69:R69)=1,"this 1 category: ", "these "&amp;MAX(L69:R69)&amp;" categories: "))&amp;IF(OR(MAX(L69:R69)&lt;=0,MAX(L69:R69)=COUNTA(C70:I70)),"",SUBSTITUTE(L70&amp;"; "&amp;IF(M70="","",M70&amp;"; "&amp;IF(N70="","",N70&amp;"; "&amp;IF(O70="","",O70&amp;"; "&amp;IF(P70="","",P70&amp;"; "&amp;IF(Q70="","",Q70&amp;"; "&amp;IF(R70="","",R70&amp;"; ")))))),"; ","",MAX(L69:R69))&amp;".")</f>
        <v/>
      </c>
      <c r="B74" s="190"/>
      <c r="C74" s="190"/>
      <c r="D74" s="190"/>
      <c r="E74" s="191"/>
      <c r="F74" s="191"/>
      <c r="G74" s="191"/>
      <c r="H74" s="191"/>
      <c r="I74" s="191"/>
      <c r="K74" s="151" t="s">
        <v>53</v>
      </c>
      <c r="L74" s="61" t="str">
        <f>IFERROR(L72/$K72,"")</f>
        <v/>
      </c>
      <c r="M74" s="62" t="str">
        <f t="shared" ref="M74:R74" si="147">IFERROR(M72/$K72,"")</f>
        <v/>
      </c>
      <c r="N74" s="62" t="str">
        <f t="shared" si="147"/>
        <v/>
      </c>
      <c r="O74" s="62" t="str">
        <f t="shared" si="147"/>
        <v/>
      </c>
      <c r="P74" s="62" t="str">
        <f t="shared" si="147"/>
        <v/>
      </c>
      <c r="Q74" s="62" t="str">
        <f t="shared" ref="Q74" si="148">IFERROR(Q72/$K72,"")</f>
        <v/>
      </c>
      <c r="R74" s="63" t="str">
        <f t="shared" si="147"/>
        <v/>
      </c>
      <c r="S74" s="49"/>
      <c r="T74" s="97"/>
      <c r="U74" s="48"/>
      <c r="V74" s="85" t="s">
        <v>33</v>
      </c>
      <c r="W74" s="77" t="s">
        <v>47</v>
      </c>
      <c r="X74" s="92" t="str">
        <f>IFERROR((L74-L73)/SQRT(L73*(1-L73)/$K72),"")</f>
        <v/>
      </c>
      <c r="Y74" s="86" t="str">
        <f t="shared" ref="Y74" si="149">IFERROR((M74-M73)/SQRT(M73*(1-M73)/$K72),"")</f>
        <v/>
      </c>
      <c r="Z74" s="86" t="str">
        <f t="shared" ref="Z74" si="150">IFERROR((N74-N73)/SQRT(N73*(1-N73)/$K72),"")</f>
        <v/>
      </c>
      <c r="AA74" s="86" t="str">
        <f t="shared" ref="AA74" si="151">IFERROR((O74-O73)/SQRT(O73*(1-O73)/$K72),"")</f>
        <v/>
      </c>
      <c r="AB74" s="86" t="str">
        <f t="shared" ref="AB74" si="152">IFERROR((P74-P73)/SQRT(P73*(1-P73)/$K72),"")</f>
        <v/>
      </c>
      <c r="AC74" s="86" t="str">
        <f t="shared" ref="AC74" si="153">IFERROR((Q74-Q73)/SQRT(Q73*(1-Q73)/$K72),"")</f>
        <v/>
      </c>
      <c r="AD74" s="87" t="str">
        <f t="shared" ref="AD74" si="154">IFERROR((R74-R73)/SQRT(R73*(1-R73)/$K72),"")</f>
        <v/>
      </c>
    </row>
    <row r="75" spans="1:30" x14ac:dyDescent="0.25">
      <c r="A75" s="193" t="str">
        <f>IF(B73="Yes","* Since your data are representative overall, you should not interpret the representativeness tests for each individual subgroup.","")</f>
        <v/>
      </c>
      <c r="B75" s="193"/>
      <c r="C75" s="193"/>
      <c r="D75" s="193"/>
      <c r="E75" s="193"/>
      <c r="F75" s="193"/>
      <c r="G75" s="193"/>
      <c r="H75" s="193"/>
      <c r="I75" s="193"/>
      <c r="V75" s="88" t="str">
        <f>IFERROR(CHOOSE(MAX(L69:R69),"need more data",_xlfn.CHISQ.TEST(L71:M72, X72:Y73),_xlfn.CHISQ.TEST(L71:N72, X72:Z73),_xlfn.CHISQ.TEST(L71:O72, X72:AA73),_xlfn.CHISQ.TEST(L71:P72, X72:AB73),_xlfn.CHISQ.TEST(L71:Q72, X72:AC73),_xlfn.CHISQ.TEST(L71:R72, X72:AD73)),"")</f>
        <v/>
      </c>
      <c r="W75" s="89" t="s">
        <v>48</v>
      </c>
      <c r="X75" s="82" t="str">
        <f>IF(ISNUMBER(X74),2*NORMSDIST(-ABS(X74)),"")</f>
        <v/>
      </c>
      <c r="Y75" s="83" t="str">
        <f t="shared" ref="Y75:AD75" si="155">IF(ISNUMBER(Y74),2*NORMSDIST(-ABS(Y74)),"")</f>
        <v/>
      </c>
      <c r="Z75" s="83" t="str">
        <f t="shared" si="155"/>
        <v/>
      </c>
      <c r="AA75" s="83" t="str">
        <f t="shared" si="155"/>
        <v/>
      </c>
      <c r="AB75" s="83" t="str">
        <f t="shared" si="155"/>
        <v/>
      </c>
      <c r="AC75" s="83" t="str">
        <f t="shared" si="155"/>
        <v/>
      </c>
      <c r="AD75" s="84" t="str">
        <f t="shared" si="155"/>
        <v/>
      </c>
    </row>
    <row r="76" spans="1:30" s="175" customFormat="1" x14ac:dyDescent="0.25">
      <c r="J76" s="141"/>
      <c r="K76" s="180"/>
      <c r="L76" s="50"/>
      <c r="M76" s="50"/>
      <c r="N76" s="50"/>
      <c r="O76" s="50"/>
      <c r="P76" s="50"/>
      <c r="Q76" s="50"/>
      <c r="R76" s="50"/>
      <c r="S76" s="50"/>
      <c r="T76" s="177"/>
      <c r="U76" s="50"/>
      <c r="V76" s="178"/>
      <c r="W76" s="179"/>
      <c r="X76" s="167"/>
      <c r="Y76" s="167"/>
      <c r="Z76" s="167"/>
      <c r="AA76" s="167"/>
      <c r="AB76" s="167"/>
      <c r="AC76" s="167"/>
      <c r="AD76" s="167"/>
    </row>
    <row r="77" spans="1:30" x14ac:dyDescent="0.25">
      <c r="A77" s="140" t="s">
        <v>26</v>
      </c>
      <c r="B77" s="22"/>
      <c r="C77" s="22"/>
      <c r="D77" s="22"/>
      <c r="E77" s="22"/>
      <c r="F77" s="22"/>
      <c r="G77" s="22"/>
      <c r="H77" s="22"/>
      <c r="I77" s="22"/>
      <c r="T77" s="95"/>
      <c r="X77" s="123"/>
      <c r="Y77" s="123"/>
      <c r="Z77" s="123"/>
      <c r="AA77" s="123"/>
      <c r="AB77" s="123"/>
      <c r="AC77" s="123"/>
      <c r="AD77" s="123"/>
    </row>
    <row r="78" spans="1:30" hidden="1" x14ac:dyDescent="0.25">
      <c r="A78" s="26"/>
      <c r="B78" s="26"/>
      <c r="C78" s="26"/>
      <c r="D78" s="26"/>
      <c r="E78" s="26"/>
      <c r="V78" s="93"/>
    </row>
    <row r="79" spans="1:30" hidden="1" x14ac:dyDescent="0.25">
      <c r="A79" s="26"/>
      <c r="B79" s="26"/>
      <c r="C79" s="26"/>
      <c r="D79" s="26"/>
      <c r="E79" s="26"/>
    </row>
    <row r="80" spans="1:30" hidden="1" x14ac:dyDescent="0.25">
      <c r="A80" s="26"/>
      <c r="B80" s="26"/>
      <c r="C80" s="27"/>
      <c r="D80" s="27"/>
      <c r="E80" s="27"/>
    </row>
  </sheetData>
  <sheetProtection sheet="1" objects="1" scenarios="1" formatCells="0" formatColumns="0" formatRows="0"/>
  <mergeCells count="43">
    <mergeCell ref="A3:I3"/>
    <mergeCell ref="A8:I8"/>
    <mergeCell ref="A9:I9"/>
    <mergeCell ref="A11:I11"/>
    <mergeCell ref="A12:I12"/>
    <mergeCell ref="A4:I4"/>
    <mergeCell ref="A5:I5"/>
    <mergeCell ref="A6:I6"/>
    <mergeCell ref="X3:AD20"/>
    <mergeCell ref="K3:Q9"/>
    <mergeCell ref="L14:Q18"/>
    <mergeCell ref="T6:V16"/>
    <mergeCell ref="T32:T33"/>
    <mergeCell ref="T24:T25"/>
    <mergeCell ref="S17:U17"/>
    <mergeCell ref="A75:I75"/>
    <mergeCell ref="A67:I67"/>
    <mergeCell ref="A58:I58"/>
    <mergeCell ref="A66:I66"/>
    <mergeCell ref="A51:I51"/>
    <mergeCell ref="A59:I59"/>
    <mergeCell ref="A74:I74"/>
    <mergeCell ref="T56:T57"/>
    <mergeCell ref="T64:T65"/>
    <mergeCell ref="T72:T73"/>
    <mergeCell ref="A35:I35"/>
    <mergeCell ref="A43:I43"/>
    <mergeCell ref="T40:T41"/>
    <mergeCell ref="A50:I50"/>
    <mergeCell ref="T48:T49"/>
    <mergeCell ref="A42:I42"/>
    <mergeCell ref="A26:I26"/>
    <mergeCell ref="A34:I34"/>
    <mergeCell ref="A10:I10"/>
    <mergeCell ref="A7:I7"/>
    <mergeCell ref="A27:I27"/>
    <mergeCell ref="A20:I20"/>
    <mergeCell ref="A16:I16"/>
    <mergeCell ref="A17:I17"/>
    <mergeCell ref="A14:I14"/>
    <mergeCell ref="A13:I13"/>
    <mergeCell ref="A15:I15"/>
    <mergeCell ref="A18:I19"/>
  </mergeCells>
  <phoneticPr fontId="11" type="noConversion"/>
  <conditionalFormatting sqref="B71 B63 B55 B47 B39">
    <cfRule type="expression" dxfId="17" priority="22">
      <formula>B39&lt;&gt;$B$31</formula>
    </cfRule>
  </conditionalFormatting>
  <conditionalFormatting sqref="B40 B48 B56 B64 B72">
    <cfRule type="expression" dxfId="16" priority="23">
      <formula>B40&lt;&gt;$B$32</formula>
    </cfRule>
  </conditionalFormatting>
  <conditionalFormatting sqref="X24:AD24 X32:AD32 X40:AD40 X48:AD48 X56:AD56 X64:AD64 X72:AD72">
    <cfRule type="expression" dxfId="15" priority="2">
      <formula>AND(X24&lt;5,X22&lt;&gt;"")</formula>
    </cfRule>
  </conditionalFormatting>
  <conditionalFormatting sqref="X25:AD25 X33:AD33 X41:AD41 X49:AD49 X57:AD57 X65:AD65 X73:AD73">
    <cfRule type="expression" dxfId="14" priority="1">
      <formula>AND(X25&lt;5,X22&lt;&gt;"")</formula>
    </cfRule>
  </conditionalFormatting>
  <conditionalFormatting sqref="B33:I33">
    <cfRule type="expression" dxfId="13" priority="29">
      <formula>B33="No"</formula>
    </cfRule>
    <cfRule type="expression" dxfId="12" priority="42">
      <formula>B33="Yes"</formula>
    </cfRule>
  </conditionalFormatting>
  <conditionalFormatting sqref="B41:D41">
    <cfRule type="expression" dxfId="11" priority="32">
      <formula>B41="No"</formula>
    </cfRule>
    <cfRule type="expression" dxfId="10" priority="43">
      <formula>B41="Yes"</formula>
    </cfRule>
  </conditionalFormatting>
  <conditionalFormatting sqref="B49:G49">
    <cfRule type="expression" dxfId="9" priority="33">
      <formula>B49="No"</formula>
    </cfRule>
    <cfRule type="expression" dxfId="8" priority="45">
      <formula>B49="Yes"</formula>
    </cfRule>
  </conditionalFormatting>
  <conditionalFormatting sqref="B57:E57">
    <cfRule type="expression" dxfId="7" priority="35">
      <formula>B57="No"</formula>
    </cfRule>
    <cfRule type="expression" dxfId="6" priority="46">
      <formula>B57="Yes"</formula>
    </cfRule>
  </conditionalFormatting>
  <conditionalFormatting sqref="B65:E65">
    <cfRule type="expression" dxfId="5" priority="36">
      <formula>B65="No"</formula>
    </cfRule>
    <cfRule type="expression" dxfId="4" priority="47">
      <formula>B65="Yes"</formula>
    </cfRule>
  </conditionalFormatting>
  <conditionalFormatting sqref="B73:E73">
    <cfRule type="expression" dxfId="3" priority="38">
      <formula>B73="No"</formula>
    </cfRule>
    <cfRule type="expression" dxfId="2" priority="48">
      <formula>B73="Yes"</formula>
    </cfRule>
  </conditionalFormatting>
  <conditionalFormatting sqref="B25:I25">
    <cfRule type="expression" dxfId="1" priority="27">
      <formula>B25="No"</formula>
    </cfRule>
    <cfRule type="expression" dxfId="0" priority="39">
      <formula>B25="Yes"</formula>
    </cfRule>
  </conditionalFormatting>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9CCC8-DFD0-45CB-A6D9-05E8C68A8A1E}">
  <sheetPr codeName="Sheet4">
    <tabColor rgb="FF9900FF"/>
  </sheetPr>
  <dimension ref="B2:D3"/>
  <sheetViews>
    <sheetView workbookViewId="0">
      <selection activeCell="L19" sqref="L19"/>
    </sheetView>
  </sheetViews>
  <sheetFormatPr defaultRowHeight="15" x14ac:dyDescent="0.25"/>
  <cols>
    <col min="4" max="4" width="95.140625" customWidth="1"/>
  </cols>
  <sheetData>
    <row r="2" spans="2:4" x14ac:dyDescent="0.25">
      <c r="B2" t="s">
        <v>101</v>
      </c>
      <c r="C2" t="s">
        <v>102</v>
      </c>
      <c r="D2" t="s">
        <v>103</v>
      </c>
    </row>
    <row r="3" spans="2:4" x14ac:dyDescent="0.25">
      <c r="B3" s="181">
        <v>44584</v>
      </c>
      <c r="C3">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 of Calculator</vt:lpstr>
      <vt:lpstr>Response Rate</vt:lpstr>
      <vt:lpstr>Representativeness</vt:lpstr>
      <vt:lpstr>programmer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 Hall</dc:creator>
  <cp:lastModifiedBy>Cat Hall</cp:lastModifiedBy>
  <dcterms:created xsi:type="dcterms:W3CDTF">2022-11-09T01:28:28Z</dcterms:created>
  <dcterms:modified xsi:type="dcterms:W3CDTF">2023-02-03T16:51:52Z</dcterms:modified>
</cp:coreProperties>
</file>